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5640955128cc2/Documents/Site internet retraités/Dossier racine local/"/>
    </mc:Choice>
  </mc:AlternateContent>
  <xr:revisionPtr revIDLastSave="26" documentId="13_ncr:1_{7A6B5237-A79F-402C-9CA2-47D4361FC0B2}" xr6:coauthVersionLast="47" xr6:coauthVersionMax="47" xr10:uidLastSave="{A241C510-77B3-4294-82A4-64F7FB789F25}"/>
  <bookViews>
    <workbookView xWindow="-108" yWindow="-108" windowWidth="23256" windowHeight="12456" xr2:uid="{FCD550A4-67ED-482E-B309-60875A006BBD}"/>
  </bookViews>
  <sheets>
    <sheet name="Feuil1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43" i="1"/>
  <c r="H42" i="1"/>
  <c r="G43" i="1"/>
  <c r="G42" i="1"/>
  <c r="F42" i="1"/>
  <c r="H39" i="1"/>
  <c r="H38" i="1"/>
  <c r="H37" i="1"/>
  <c r="G38" i="1"/>
  <c r="G37" i="1"/>
  <c r="F37" i="1"/>
  <c r="H29" i="1"/>
  <c r="H34" i="1"/>
  <c r="H33" i="1"/>
  <c r="G33" i="1"/>
  <c r="H32" i="1"/>
  <c r="G32" i="1"/>
  <c r="F32" i="1"/>
  <c r="H28" i="1"/>
  <c r="G28" i="1"/>
  <c r="H27" i="1"/>
  <c r="G27" i="1"/>
  <c r="F27" i="1"/>
  <c r="H24" i="1"/>
  <c r="H23" i="1"/>
  <c r="G23" i="1"/>
  <c r="H22" i="1"/>
  <c r="G22" i="1"/>
  <c r="F22" i="1"/>
  <c r="H45" i="1"/>
  <c r="H41" i="1"/>
  <c r="H40" i="1"/>
  <c r="G39" i="1"/>
  <c r="H36" i="1"/>
  <c r="G36" i="1"/>
  <c r="H35" i="1"/>
  <c r="G35" i="1"/>
  <c r="G34" i="1"/>
  <c r="H31" i="1"/>
  <c r="G31" i="1"/>
  <c r="H30" i="1"/>
  <c r="G30" i="1"/>
  <c r="G29" i="1"/>
  <c r="H26" i="1"/>
  <c r="G26" i="1"/>
  <c r="H25" i="1"/>
  <c r="G25" i="1"/>
  <c r="G24" i="1"/>
  <c r="F44" i="1"/>
  <c r="F43" i="1"/>
  <c r="F45" i="1"/>
  <c r="D43" i="1"/>
  <c r="D44" i="1"/>
  <c r="D45" i="1"/>
  <c r="F28" i="1"/>
  <c r="F29" i="1"/>
  <c r="F30" i="1"/>
  <c r="F31" i="1"/>
  <c r="F33" i="1"/>
  <c r="F34" i="1"/>
  <c r="F35" i="1"/>
  <c r="F36" i="1"/>
  <c r="F39" i="1"/>
  <c r="F40" i="1"/>
  <c r="F41" i="1"/>
  <c r="D9" i="1" l="1"/>
  <c r="D7" i="1"/>
  <c r="D38" i="1"/>
  <c r="D40" i="1"/>
  <c r="D41" i="1"/>
  <c r="D37" i="1"/>
  <c r="D36" i="1"/>
  <c r="D33" i="1"/>
  <c r="D34" i="1"/>
  <c r="D35" i="1"/>
  <c r="D28" i="1"/>
  <c r="D29" i="1"/>
  <c r="D30" i="1"/>
  <c r="D31" i="1"/>
  <c r="D27" i="1"/>
  <c r="D25" i="1"/>
  <c r="D26" i="1"/>
  <c r="D8" i="1" l="1"/>
  <c r="D10" i="1" l="1"/>
  <c r="D11" i="1" s="1"/>
  <c r="D24" i="1" l="1"/>
  <c r="D22" i="1"/>
  <c r="D23" i="1"/>
  <c r="D32" i="1"/>
  <c r="D42" i="1"/>
  <c r="D12" i="1"/>
  <c r="D39" i="1"/>
  <c r="D13" i="1" l="1"/>
  <c r="D14" i="1" s="1"/>
  <c r="D15" i="1" s="1"/>
  <c r="D18" i="1" s="1"/>
  <c r="D47" i="1"/>
  <c r="D49" i="1" s="1"/>
  <c r="F38" i="1"/>
  <c r="G44" i="1"/>
  <c r="G45" i="1"/>
  <c r="D56" i="1" l="1"/>
  <c r="G41" i="1"/>
  <c r="G40" i="1"/>
  <c r="F25" i="1"/>
  <c r="F26" i="1"/>
  <c r="F23" i="1"/>
  <c r="F24" i="1"/>
  <c r="D57" i="1" l="1"/>
  <c r="D58" i="1" s="1"/>
</calcChain>
</file>

<file path=xl/sharedStrings.xml><?xml version="1.0" encoding="utf-8"?>
<sst xmlns="http://schemas.openxmlformats.org/spreadsheetml/2006/main" count="53" uniqueCount="53">
  <si>
    <t>+ prime de rentrée</t>
  </si>
  <si>
    <t>x 0,70 pour les 70% congé-senior</t>
  </si>
  <si>
    <t>Salaire brut en congé-senior</t>
  </si>
  <si>
    <t xml:space="preserve">Votre salaire net mensuel en congé-senior sera d'environ </t>
  </si>
  <si>
    <t>Vous ne pouvez choisir que l'une des 2 cases ci-dessus</t>
  </si>
  <si>
    <t>Taux moyen (en haut à gauche de votre paie)</t>
  </si>
  <si>
    <t>(renseignez les cases vertes puis validez avec la touche "entrée")</t>
  </si>
  <si>
    <t>x 151 heures = Salaire brut mensuel</t>
  </si>
  <si>
    <t xml:space="preserve">x 13 mois = Salaire brut annuel </t>
  </si>
  <si>
    <t>= Salaire brut annuel de référence</t>
  </si>
  <si>
    <t>/12 = Salaire brut mensuel de référence</t>
  </si>
  <si>
    <t>Salaire en congé-senior</t>
  </si>
  <si>
    <t>21 ans</t>
  </si>
  <si>
    <t>22 ans</t>
  </si>
  <si>
    <t>23 ans</t>
  </si>
  <si>
    <t>24 ans</t>
  </si>
  <si>
    <t>25 ans</t>
  </si>
  <si>
    <t>26 ans</t>
  </si>
  <si>
    <t>27 ans</t>
  </si>
  <si>
    <t>28 ans</t>
  </si>
  <si>
    <t>29 ans</t>
  </si>
  <si>
    <t>30 ans</t>
  </si>
  <si>
    <t>31 ans</t>
  </si>
  <si>
    <t>32 ans</t>
  </si>
  <si>
    <t>34 ans</t>
  </si>
  <si>
    <t>35 ans</t>
  </si>
  <si>
    <t>36 ans</t>
  </si>
  <si>
    <t>37 ans</t>
  </si>
  <si>
    <t>38 ans</t>
  </si>
  <si>
    <t xml:space="preserve">39 ans </t>
  </si>
  <si>
    <t>Prime de départ à la retraite (ouvrier ou ETAM)</t>
  </si>
  <si>
    <t>33 ans</t>
  </si>
  <si>
    <t>Vous ne pouvez choisir que l'une des cases ci-dessus</t>
  </si>
  <si>
    <t>Fiches de calcul pour un salarié à temps plein</t>
  </si>
  <si>
    <r>
      <rPr>
        <b/>
        <sz val="11"/>
        <color theme="1"/>
        <rFont val="Calibri"/>
        <family val="2"/>
        <scheme val="minor"/>
      </rPr>
      <t>Prime  de départ avec une ancienneté de</t>
    </r>
    <r>
      <rPr>
        <sz val="11"/>
        <color theme="1"/>
        <rFont val="Calibri"/>
        <family val="2"/>
        <scheme val="minor"/>
      </rPr>
      <t xml:space="preserve">        20 ans</t>
    </r>
  </si>
  <si>
    <t>Prime d'incitation</t>
  </si>
  <si>
    <r>
      <t xml:space="preserve">Cocher le nombre d'années d'ancienneté </t>
    </r>
    <r>
      <rPr>
        <b/>
        <sz val="11"/>
        <color theme="1"/>
        <rFont val="Calibri"/>
        <family val="2"/>
        <scheme val="minor"/>
      </rPr>
      <t>que vous aurez lors de votre passage à la retraite</t>
    </r>
    <r>
      <rPr>
        <sz val="11"/>
        <color theme="1"/>
        <rFont val="Calibri"/>
        <family val="2"/>
        <scheme val="minor"/>
      </rPr>
      <t xml:space="preserve"> (tapez 1 dans la case verte correspondante)</t>
    </r>
  </si>
  <si>
    <t>La durée de votre congé senior est de       1 an</t>
  </si>
  <si>
    <t>2 ans</t>
  </si>
  <si>
    <t>3 ans</t>
  </si>
  <si>
    <t>dont acompte lors du passage en congé-senior</t>
  </si>
  <si>
    <t>dont solde lors du passage en retraite</t>
  </si>
  <si>
    <t>40 ans</t>
  </si>
  <si>
    <t>41 ans</t>
  </si>
  <si>
    <t>42 ans</t>
  </si>
  <si>
    <t>43 ans et +</t>
  </si>
  <si>
    <t>- 20,9% de cotisations sociales</t>
  </si>
  <si>
    <t xml:space="preserve"> Votre prime brute sera d'environ </t>
  </si>
  <si>
    <t>Votre incitation brute sera d'environ</t>
  </si>
  <si>
    <t>Si vous êtes parti en congé senior après 2018, cette prime est cotisable</t>
  </si>
  <si>
    <t xml:space="preserve">Dans ce cas, le montant net sera de </t>
  </si>
  <si>
    <t>Complément éventuel pour plancher 1850 €</t>
  </si>
  <si>
    <t>Cotisations salarié mutuelle (complémentaire santé PMSS + 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</si>
</sst>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5" fontId="1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4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0" fillId="4" borderId="7" xfId="0" applyNumberFormat="1" applyFill="1" applyBorder="1"/>
    <xf numFmtId="165" fontId="1" fillId="3" borderId="1" xfId="0" applyNumberFormat="1" applyFont="1" applyFill="1" applyBorder="1"/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/>
    <xf numFmtId="164" fontId="0" fillId="7" borderId="1" xfId="0" applyNumberFormat="1" applyFill="1" applyBorder="1"/>
    <xf numFmtId="0" fontId="0" fillId="7" borderId="1" xfId="0" applyFill="1" applyBorder="1" applyAlignment="1">
      <alignment horizontal="right"/>
    </xf>
    <xf numFmtId="165" fontId="7" fillId="7" borderId="1" xfId="0" applyNumberFormat="1" applyFont="1" applyFill="1" applyBorder="1"/>
    <xf numFmtId="0" fontId="8" fillId="7" borderId="5" xfId="0" applyFont="1" applyFill="1" applyBorder="1" applyAlignment="1">
      <alignment horizontal="right"/>
    </xf>
    <xf numFmtId="0" fontId="4" fillId="7" borderId="1" xfId="0" applyFont="1" applyFill="1" applyBorder="1"/>
    <xf numFmtId="0" fontId="4" fillId="4" borderId="1" xfId="0" applyFont="1" applyFill="1" applyBorder="1"/>
    <xf numFmtId="0" fontId="0" fillId="7" borderId="5" xfId="0" applyFill="1" applyBorder="1" applyAlignment="1">
      <alignment horizontal="right"/>
    </xf>
    <xf numFmtId="165" fontId="8" fillId="3" borderId="1" xfId="0" applyNumberFormat="1" applyFont="1" applyFill="1" applyBorder="1" applyAlignment="1">
      <alignment wrapText="1"/>
    </xf>
    <xf numFmtId="165" fontId="0" fillId="0" borderId="0" xfId="0" applyNumberFormat="1"/>
    <xf numFmtId="0" fontId="8" fillId="2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165" fontId="1" fillId="3" borderId="0" xfId="0" applyNumberFormat="1" applyFont="1" applyFill="1"/>
    <xf numFmtId="164" fontId="0" fillId="2" borderId="1" xfId="0" applyNumberFormat="1" applyFill="1" applyBorder="1"/>
    <xf numFmtId="0" fontId="8" fillId="3" borderId="5" xfId="0" applyFont="1" applyFill="1" applyBorder="1" applyAlignment="1">
      <alignment horizontal="left" wrapText="1" indent="5"/>
    </xf>
    <xf numFmtId="0" fontId="8" fillId="3" borderId="7" xfId="0" applyFont="1" applyFill="1" applyBorder="1" applyAlignment="1">
      <alignment horizontal="left" wrapText="1" indent="5"/>
    </xf>
    <xf numFmtId="0" fontId="5" fillId="4" borderId="5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1" fillId="3" borderId="5" xfId="0" applyFont="1" applyFill="1" applyBorder="1"/>
    <xf numFmtId="0" fontId="1" fillId="3" borderId="7" xfId="0" applyFont="1" applyFill="1" applyBorder="1"/>
    <xf numFmtId="0" fontId="0" fillId="7" borderId="1" xfId="0" applyFill="1" applyBorder="1" applyAlignment="1">
      <alignment horizontal="left" wrapText="1"/>
    </xf>
    <xf numFmtId="0" fontId="4" fillId="5" borderId="1" xfId="0" applyFont="1" applyFill="1" applyBorder="1"/>
    <xf numFmtId="0" fontId="6" fillId="4" borderId="5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0" fillId="7" borderId="1" xfId="0" quotePrefix="1" applyFill="1" applyBorder="1"/>
    <xf numFmtId="0" fontId="0" fillId="7" borderId="1" xfId="0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0" fillId="0" borderId="4" xfId="0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</cellXfs>
  <cellStyles count="1">
    <cellStyle name="Normal" xfId="0" builtinId="0"/>
  </cellStyles>
  <dxfs count="74"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theme="1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theme="1"/>
      </font>
    </dxf>
    <dxf>
      <font>
        <color theme="0" tint="-4.9989318521683403E-2"/>
      </font>
    </dxf>
    <dxf>
      <font>
        <color rgb="FFFFFF00"/>
      </font>
    </dxf>
    <dxf>
      <font>
        <color rgb="FFFFFF00"/>
      </font>
    </dxf>
    <dxf>
      <font>
        <strike val="0"/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4CF6E-3D66-4343-988C-34C7DDE43F37}">
  <dimension ref="A1:H59"/>
  <sheetViews>
    <sheetView tabSelected="1" workbookViewId="0">
      <selection activeCell="J15" sqref="J15"/>
    </sheetView>
  </sheetViews>
  <sheetFormatPr baseColWidth="10" defaultRowHeight="14.4" x14ac:dyDescent="0.3"/>
  <cols>
    <col min="1" max="1" width="7.109375" customWidth="1"/>
    <col min="2" max="2" width="48.109375" customWidth="1"/>
    <col min="3" max="3" width="4.5546875" customWidth="1"/>
    <col min="4" max="4" width="11.6640625" style="1" customWidth="1"/>
    <col min="5" max="5" width="7.109375" customWidth="1"/>
    <col min="6" max="8" width="0" hidden="1" customWidth="1"/>
  </cols>
  <sheetData>
    <row r="1" spans="1:7" x14ac:dyDescent="0.3">
      <c r="A1" s="10"/>
      <c r="B1" s="10"/>
      <c r="C1" s="10"/>
      <c r="D1" s="12"/>
      <c r="E1" s="10"/>
    </row>
    <row r="2" spans="1:7" ht="21" x14ac:dyDescent="0.4">
      <c r="A2" s="10"/>
      <c r="B2" s="42" t="s">
        <v>33</v>
      </c>
      <c r="C2" s="43"/>
      <c r="D2" s="44"/>
      <c r="E2" s="10"/>
    </row>
    <row r="3" spans="1:7" x14ac:dyDescent="0.3">
      <c r="A3" s="10"/>
      <c r="B3" s="45" t="s">
        <v>6</v>
      </c>
      <c r="C3" s="46"/>
      <c r="D3" s="47"/>
      <c r="E3" s="10"/>
    </row>
    <row r="4" spans="1:7" ht="20.25" customHeight="1" x14ac:dyDescent="0.3">
      <c r="A4" s="10"/>
      <c r="B4" s="11"/>
      <c r="C4" s="11"/>
      <c r="D4" s="11"/>
      <c r="E4" s="10"/>
    </row>
    <row r="5" spans="1:7" ht="17.399999999999999" x14ac:dyDescent="0.35">
      <c r="A5" s="10"/>
      <c r="B5" s="5" t="s">
        <v>11</v>
      </c>
      <c r="C5" s="6"/>
      <c r="D5" s="7"/>
      <c r="E5" s="10"/>
    </row>
    <row r="6" spans="1:7" x14ac:dyDescent="0.3">
      <c r="A6" s="10"/>
      <c r="B6" s="38" t="s">
        <v>5</v>
      </c>
      <c r="C6" s="38"/>
      <c r="D6" s="2"/>
      <c r="E6" s="10"/>
    </row>
    <row r="7" spans="1:7" x14ac:dyDescent="0.3">
      <c r="A7" s="10"/>
      <c r="B7" s="38" t="s">
        <v>7</v>
      </c>
      <c r="C7" s="38"/>
      <c r="D7" s="13">
        <f>D6*151.67</f>
        <v>0</v>
      </c>
      <c r="E7" s="10"/>
    </row>
    <row r="8" spans="1:7" x14ac:dyDescent="0.3">
      <c r="A8" s="10"/>
      <c r="B8" s="38" t="s">
        <v>8</v>
      </c>
      <c r="C8" s="38"/>
      <c r="D8" s="13">
        <f>D7*13</f>
        <v>0</v>
      </c>
      <c r="E8" s="10"/>
    </row>
    <row r="9" spans="1:7" x14ac:dyDescent="0.3">
      <c r="A9" s="10"/>
      <c r="B9" s="37" t="s">
        <v>0</v>
      </c>
      <c r="C9" s="37"/>
      <c r="D9" s="13">
        <f>190</f>
        <v>190</v>
      </c>
      <c r="E9" s="10"/>
    </row>
    <row r="10" spans="1:7" x14ac:dyDescent="0.3">
      <c r="A10" s="10"/>
      <c r="B10" s="37" t="s">
        <v>9</v>
      </c>
      <c r="C10" s="38"/>
      <c r="D10" s="13">
        <f>D8+D9</f>
        <v>190</v>
      </c>
      <c r="E10" s="10"/>
    </row>
    <row r="11" spans="1:7" x14ac:dyDescent="0.3">
      <c r="A11" s="10"/>
      <c r="B11" s="37" t="s">
        <v>10</v>
      </c>
      <c r="C11" s="37"/>
      <c r="D11" s="13">
        <f>D10/12</f>
        <v>15.833333333333334</v>
      </c>
      <c r="E11" s="10"/>
      <c r="G11" s="1"/>
    </row>
    <row r="12" spans="1:7" x14ac:dyDescent="0.3">
      <c r="A12" s="10"/>
      <c r="B12" s="38" t="s">
        <v>1</v>
      </c>
      <c r="C12" s="38"/>
      <c r="D12" s="13">
        <f>D11*0.7</f>
        <v>11.083333333333334</v>
      </c>
      <c r="E12" s="10"/>
    </row>
    <row r="13" spans="1:7" x14ac:dyDescent="0.3">
      <c r="A13" s="10"/>
      <c r="B13" s="38" t="s">
        <v>51</v>
      </c>
      <c r="C13" s="38"/>
      <c r="D13" s="13">
        <f>IF(1850-D12&gt;0,1850-D12,0)</f>
        <v>1838.9166666666667</v>
      </c>
      <c r="E13" s="10"/>
    </row>
    <row r="14" spans="1:7" x14ac:dyDescent="0.3">
      <c r="A14" s="10"/>
      <c r="B14" s="38" t="s">
        <v>2</v>
      </c>
      <c r="C14" s="38"/>
      <c r="D14" s="13">
        <f>D12+D13</f>
        <v>1850</v>
      </c>
      <c r="E14" s="10"/>
    </row>
    <row r="15" spans="1:7" x14ac:dyDescent="0.3">
      <c r="A15" s="10"/>
      <c r="B15" s="37" t="s">
        <v>46</v>
      </c>
      <c r="C15" s="37"/>
      <c r="D15" s="13">
        <f>D14*0.791</f>
        <v>1463.3500000000001</v>
      </c>
      <c r="E15" s="10"/>
    </row>
    <row r="16" spans="1:7" x14ac:dyDescent="0.3">
      <c r="A16" s="10"/>
      <c r="B16" s="38" t="s">
        <v>52</v>
      </c>
      <c r="C16" s="38"/>
      <c r="D16" s="25"/>
      <c r="E16" s="10"/>
    </row>
    <row r="17" spans="1:8" x14ac:dyDescent="0.3">
      <c r="A17" s="10"/>
      <c r="B17" s="28" t="s">
        <v>4</v>
      </c>
      <c r="C17" s="48"/>
      <c r="D17" s="8"/>
      <c r="E17" s="10"/>
    </row>
    <row r="18" spans="1:8" x14ac:dyDescent="0.3">
      <c r="A18" s="10"/>
      <c r="B18" s="39" t="s">
        <v>3</v>
      </c>
      <c r="C18" s="39"/>
      <c r="D18" s="3">
        <f>D15-D16</f>
        <v>1463.3500000000001</v>
      </c>
      <c r="E18" s="10"/>
    </row>
    <row r="19" spans="1:8" ht="24.75" customHeight="1" x14ac:dyDescent="0.3">
      <c r="A19" s="10"/>
      <c r="B19" s="10"/>
      <c r="C19" s="10"/>
      <c r="D19" s="12"/>
      <c r="E19" s="10"/>
    </row>
    <row r="20" spans="1:8" ht="17.399999999999999" x14ac:dyDescent="0.35">
      <c r="A20" s="10"/>
      <c r="B20" s="33" t="s">
        <v>30</v>
      </c>
      <c r="C20" s="33"/>
      <c r="D20" s="33"/>
      <c r="E20" s="10"/>
    </row>
    <row r="21" spans="1:8" ht="31.5" customHeight="1" x14ac:dyDescent="0.3">
      <c r="A21" s="10"/>
      <c r="B21" s="32" t="s">
        <v>36</v>
      </c>
      <c r="C21" s="32"/>
      <c r="D21" s="32"/>
      <c r="E21" s="10"/>
    </row>
    <row r="22" spans="1:8" x14ac:dyDescent="0.3">
      <c r="A22" s="10"/>
      <c r="B22" s="14" t="s">
        <v>34</v>
      </c>
      <c r="C22" s="4"/>
      <c r="D22" s="15">
        <f>IF(C22=1,$D$11*3,0)</f>
        <v>0</v>
      </c>
      <c r="E22" s="10"/>
      <c r="F22" s="21">
        <f>IF(C22+$C$52=2,$D$11*2.5/5,0)</f>
        <v>0</v>
      </c>
      <c r="G22" s="21">
        <f>IF(C22+$C$53=2,$D$11*2.5/5,0)</f>
        <v>0</v>
      </c>
      <c r="H22" s="21">
        <f>IF(C22+$C$54=2,$D$11*2.5/5,0)</f>
        <v>0</v>
      </c>
    </row>
    <row r="23" spans="1:8" x14ac:dyDescent="0.3">
      <c r="A23" s="10"/>
      <c r="B23" s="14" t="s">
        <v>12</v>
      </c>
      <c r="C23" s="4"/>
      <c r="D23" s="15">
        <f t="shared" ref="D23:D26" si="0">IF(C23=1,$D$11*3,0)</f>
        <v>0</v>
      </c>
      <c r="E23" s="10"/>
      <c r="F23" s="21">
        <f>IF(C23+$C$52=2,$D$56,0)</f>
        <v>0</v>
      </c>
      <c r="G23" s="21">
        <f>IF(C23+$C$53=2,$D$11*2.5/5,0)</f>
        <v>0</v>
      </c>
      <c r="H23" s="21">
        <f>IF(C23+$C$54=2,$D$11*2.5/5,0)</f>
        <v>0</v>
      </c>
    </row>
    <row r="24" spans="1:8" x14ac:dyDescent="0.3">
      <c r="A24" s="10"/>
      <c r="B24" s="14" t="s">
        <v>13</v>
      </c>
      <c r="C24" s="4"/>
      <c r="D24" s="15">
        <f t="shared" si="0"/>
        <v>0</v>
      </c>
      <c r="E24" s="10"/>
      <c r="F24" s="21">
        <f>IF(C24+$C$52=2,$D$56,0)</f>
        <v>0</v>
      </c>
      <c r="G24" s="21">
        <f>IF(C24+$C$53=2,$D$56,0)</f>
        <v>0</v>
      </c>
      <c r="H24" s="21">
        <f>IF(C24+$C$54=2,$D$11*2.5/5,0)</f>
        <v>0</v>
      </c>
    </row>
    <row r="25" spans="1:8" x14ac:dyDescent="0.3">
      <c r="A25" s="10"/>
      <c r="B25" s="14" t="s">
        <v>14</v>
      </c>
      <c r="C25" s="4"/>
      <c r="D25" s="15">
        <f t="shared" si="0"/>
        <v>0</v>
      </c>
      <c r="E25" s="10"/>
      <c r="F25" s="21">
        <f>IF(C25+$C$52=2,$D$56,0)</f>
        <v>0</v>
      </c>
      <c r="G25" s="21">
        <f>IF(C25+$C$53=2,$D$56,0)</f>
        <v>0</v>
      </c>
      <c r="H25" s="21">
        <f>IF(C25+$C$54=2,$D$56,0)</f>
        <v>0</v>
      </c>
    </row>
    <row r="26" spans="1:8" x14ac:dyDescent="0.3">
      <c r="A26" s="10"/>
      <c r="B26" s="14" t="s">
        <v>15</v>
      </c>
      <c r="C26" s="4"/>
      <c r="D26" s="15">
        <f t="shared" si="0"/>
        <v>0</v>
      </c>
      <c r="E26" s="10"/>
      <c r="F26" s="21">
        <f>IF(C26+$C$52=2,$D$56,0)</f>
        <v>0</v>
      </c>
      <c r="G26" s="21">
        <f>IF(C26+$C$53=2,$D$56,0)</f>
        <v>0</v>
      </c>
      <c r="H26" s="21">
        <f>IF(C26+$C$54=2,$D$56,0)</f>
        <v>0</v>
      </c>
    </row>
    <row r="27" spans="1:8" x14ac:dyDescent="0.3">
      <c r="A27" s="10"/>
      <c r="B27" s="14" t="s">
        <v>16</v>
      </c>
      <c r="C27" s="4"/>
      <c r="D27" s="15">
        <f>IF(C27=1,$D$11*3.5,0)</f>
        <v>0</v>
      </c>
      <c r="E27" s="10"/>
      <c r="F27" s="21">
        <f>IF(C27+$C$52=2,$D$11*3/5,0)</f>
        <v>0</v>
      </c>
      <c r="G27" s="21">
        <f>IF(C27+$C$53=2,$D$11*3/5,0)</f>
        <v>0</v>
      </c>
      <c r="H27" s="21">
        <f>IF(C27+$C$54=2,$D$11*3/5,0)</f>
        <v>0</v>
      </c>
    </row>
    <row r="28" spans="1:8" x14ac:dyDescent="0.3">
      <c r="A28" s="10"/>
      <c r="B28" s="14" t="s">
        <v>17</v>
      </c>
      <c r="C28" s="4"/>
      <c r="D28" s="15">
        <f t="shared" ref="D28:D31" si="1">IF(C28=1,$D$11*3.5,0)</f>
        <v>0</v>
      </c>
      <c r="E28" s="10"/>
      <c r="F28" s="21">
        <f>IF(C28+$C$52=2,$D$56,0)</f>
        <v>0</v>
      </c>
      <c r="G28" s="21">
        <f>IF(C28+$C$53=2,$D$11*3/5,0)</f>
        <v>0</v>
      </c>
      <c r="H28" s="21">
        <f>IF(C28+$C$54=2,$D$11*3/5,0)</f>
        <v>0</v>
      </c>
    </row>
    <row r="29" spans="1:8" x14ac:dyDescent="0.3">
      <c r="A29" s="10"/>
      <c r="B29" s="14" t="s">
        <v>18</v>
      </c>
      <c r="C29" s="4"/>
      <c r="D29" s="15">
        <f t="shared" si="1"/>
        <v>0</v>
      </c>
      <c r="E29" s="10"/>
      <c r="F29" s="21">
        <f>IF(C29+$C$52=2,$D$56,0)</f>
        <v>0</v>
      </c>
      <c r="G29" s="21">
        <f>IF(C29+$C$53=2,$D$56,0)</f>
        <v>0</v>
      </c>
      <c r="H29" s="21">
        <f>IF(C29+$C$54=2,$D$11*3/5,0)</f>
        <v>0</v>
      </c>
    </row>
    <row r="30" spans="1:8" x14ac:dyDescent="0.3">
      <c r="A30" s="10"/>
      <c r="B30" s="14" t="s">
        <v>19</v>
      </c>
      <c r="C30" s="4"/>
      <c r="D30" s="15">
        <f t="shared" si="1"/>
        <v>0</v>
      </c>
      <c r="E30" s="10"/>
      <c r="F30" s="21">
        <f>IF(C30+$C$52=2,$D$56,0)</f>
        <v>0</v>
      </c>
      <c r="G30" s="21">
        <f>IF(C30+$C$53=2,$D$56,0)</f>
        <v>0</v>
      </c>
      <c r="H30" s="21">
        <f>IF(C30+$C$54=2,$D$56,0)</f>
        <v>0</v>
      </c>
    </row>
    <row r="31" spans="1:8" x14ac:dyDescent="0.3">
      <c r="A31" s="10"/>
      <c r="B31" s="14" t="s">
        <v>20</v>
      </c>
      <c r="C31" s="4"/>
      <c r="D31" s="15">
        <f t="shared" si="1"/>
        <v>0</v>
      </c>
      <c r="E31" s="10"/>
      <c r="F31" s="21">
        <f>IF(C31+$C$52=2,$D$56,0)</f>
        <v>0</v>
      </c>
      <c r="G31" s="21">
        <f>IF(C31+$C$53=2,$D$56,0)</f>
        <v>0</v>
      </c>
      <c r="H31" s="21">
        <f>IF(C31+$C$54=2,$D$56,0)</f>
        <v>0</v>
      </c>
    </row>
    <row r="32" spans="1:8" x14ac:dyDescent="0.3">
      <c r="A32" s="10"/>
      <c r="B32" s="14" t="s">
        <v>21</v>
      </c>
      <c r="C32" s="4"/>
      <c r="D32" s="15">
        <f>IF(C32=1,$D$11*4,0)</f>
        <v>0</v>
      </c>
      <c r="E32" s="10"/>
      <c r="F32" s="21">
        <f>IF(C32+$C$52=2,$D$11*3.5/5,0)</f>
        <v>0</v>
      </c>
      <c r="G32" s="21">
        <f>IF(C32+$C$53=2,$D$11*3.5/5,0)</f>
        <v>0</v>
      </c>
      <c r="H32" s="21">
        <f>IF(C32+$C$54=2,$D$11*3.5/5,0)</f>
        <v>0</v>
      </c>
    </row>
    <row r="33" spans="1:8" x14ac:dyDescent="0.3">
      <c r="A33" s="10"/>
      <c r="B33" s="14" t="s">
        <v>22</v>
      </c>
      <c r="C33" s="4"/>
      <c r="D33" s="15">
        <f t="shared" ref="D33:D35" si="2">IF(C33=1,$D$11*4,0)</f>
        <v>0</v>
      </c>
      <c r="E33" s="10"/>
      <c r="F33" s="21">
        <f>IF(C33+$C$52=2,$D$56,0)</f>
        <v>0</v>
      </c>
      <c r="G33" s="21">
        <f>IF(C33+$C$53=2,$D$11*3.5/5,0)</f>
        <v>0</v>
      </c>
      <c r="H33" s="21">
        <f>IF(C33+$C$54=2,$D$11*3.5/5,0)</f>
        <v>0</v>
      </c>
    </row>
    <row r="34" spans="1:8" x14ac:dyDescent="0.3">
      <c r="A34" s="10"/>
      <c r="B34" s="14" t="s">
        <v>23</v>
      </c>
      <c r="C34" s="4"/>
      <c r="D34" s="15">
        <f t="shared" si="2"/>
        <v>0</v>
      </c>
      <c r="E34" s="10"/>
      <c r="F34" s="21">
        <f>IF(C34+$C$52=2,$D$56,0)</f>
        <v>0</v>
      </c>
      <c r="G34" s="21">
        <f>IF(C34+$C$53=2,$D$56,0)</f>
        <v>0</v>
      </c>
      <c r="H34" s="21">
        <f>IF(C34+$C$54=2,$D$11*3.5/5,0)</f>
        <v>0</v>
      </c>
    </row>
    <row r="35" spans="1:8" x14ac:dyDescent="0.3">
      <c r="A35" s="10"/>
      <c r="B35" s="14" t="s">
        <v>31</v>
      </c>
      <c r="C35" s="4"/>
      <c r="D35" s="15">
        <f t="shared" si="2"/>
        <v>0</v>
      </c>
      <c r="E35" s="10"/>
      <c r="F35" s="21">
        <f>IF(C35+$C$52=2,$D$56,0)</f>
        <v>0</v>
      </c>
      <c r="G35" s="21">
        <f>IF(C35+$C$53=2,$D$56,0)</f>
        <v>0</v>
      </c>
      <c r="H35" s="21">
        <f>IF(C35+$C$54=2,$D$56,0)</f>
        <v>0</v>
      </c>
    </row>
    <row r="36" spans="1:8" x14ac:dyDescent="0.3">
      <c r="A36" s="10"/>
      <c r="B36" s="14" t="s">
        <v>24</v>
      </c>
      <c r="C36" s="4"/>
      <c r="D36" s="15">
        <f>IF(C36=1,$D$11*4,0)</f>
        <v>0</v>
      </c>
      <c r="E36" s="10"/>
      <c r="F36" s="21">
        <f>IF(C36+$C$52=2,$D$56,0)</f>
        <v>0</v>
      </c>
      <c r="G36" s="21">
        <f>IF(C36+$C$53=2,$D$56,0)</f>
        <v>0</v>
      </c>
      <c r="H36" s="21">
        <f>IF(C36+$C$54=2,$D$56,0)</f>
        <v>0</v>
      </c>
    </row>
    <row r="37" spans="1:8" x14ac:dyDescent="0.3">
      <c r="A37" s="10"/>
      <c r="B37" s="14" t="s">
        <v>25</v>
      </c>
      <c r="C37" s="4"/>
      <c r="D37" s="15">
        <f>IF(C37=1,$D$11*5,0)</f>
        <v>0</v>
      </c>
      <c r="E37" s="10"/>
      <c r="F37" s="21">
        <f>IF(C37+$C$52=2,$D$11*4/5,0)</f>
        <v>0</v>
      </c>
      <c r="G37" s="21">
        <f>IF(C37+$C$53=2,$D$11*4/5,0)</f>
        <v>0</v>
      </c>
      <c r="H37" s="21">
        <f>IF(C37+$C$54=2,$D$11*4/5,0)</f>
        <v>0</v>
      </c>
    </row>
    <row r="38" spans="1:8" x14ac:dyDescent="0.3">
      <c r="A38" s="10"/>
      <c r="B38" s="14" t="s">
        <v>26</v>
      </c>
      <c r="C38" s="4"/>
      <c r="D38" s="15">
        <f t="shared" ref="D38:D41" si="3">IF(C38=1,$D$11*5,0)</f>
        <v>0</v>
      </c>
      <c r="E38" s="10"/>
      <c r="F38" s="21">
        <f>IF(C38+$C$52=2,$D$56,0)</f>
        <v>0</v>
      </c>
      <c r="G38" s="21">
        <f>IF(C38+$C$53=2,$D$11*4/5,0)</f>
        <v>0</v>
      </c>
      <c r="H38" s="21">
        <f>IF(C38+$C$54=2,$D$11*4/5,0)</f>
        <v>0</v>
      </c>
    </row>
    <row r="39" spans="1:8" x14ac:dyDescent="0.3">
      <c r="A39" s="10"/>
      <c r="B39" s="14" t="s">
        <v>27</v>
      </c>
      <c r="C39" s="4"/>
      <c r="D39" s="15">
        <f t="shared" si="3"/>
        <v>0</v>
      </c>
      <c r="E39" s="10"/>
      <c r="F39" s="21">
        <f>IF(C39+$C$52=2,$D$56,0)</f>
        <v>0</v>
      </c>
      <c r="G39" s="21">
        <f>IF(C39+$C$53=2,$D$56,0)</f>
        <v>0</v>
      </c>
      <c r="H39" s="21">
        <f>IF(C39+$C$54=2,$D$11*4/5,0)</f>
        <v>0</v>
      </c>
    </row>
    <row r="40" spans="1:8" x14ac:dyDescent="0.3">
      <c r="A40" s="10"/>
      <c r="B40" s="14" t="s">
        <v>28</v>
      </c>
      <c r="C40" s="4"/>
      <c r="D40" s="15">
        <f t="shared" si="3"/>
        <v>0</v>
      </c>
      <c r="E40" s="10"/>
      <c r="F40" s="21">
        <f>IF(C40+$C$52=2,$D$56,0)</f>
        <v>0</v>
      </c>
      <c r="G40" s="21">
        <f>IF(C40+$C$53=2,$D$56,0)</f>
        <v>0</v>
      </c>
      <c r="H40" s="21">
        <f>IF(C40+$C$54=2,$D$56,0)</f>
        <v>0</v>
      </c>
    </row>
    <row r="41" spans="1:8" x14ac:dyDescent="0.3">
      <c r="A41" s="10"/>
      <c r="B41" s="14" t="s">
        <v>29</v>
      </c>
      <c r="C41" s="4"/>
      <c r="D41" s="15">
        <f t="shared" si="3"/>
        <v>0</v>
      </c>
      <c r="E41" s="10"/>
      <c r="F41" s="21">
        <f>IF(C41+$C$52=2,$D$56,0)</f>
        <v>0</v>
      </c>
      <c r="G41" s="21">
        <f>IF(C41+$C$53=2,$D$56,0)</f>
        <v>0</v>
      </c>
      <c r="H41" s="21">
        <f>IF(C41+$C$54=2,$D$56,0)</f>
        <v>0</v>
      </c>
    </row>
    <row r="42" spans="1:8" x14ac:dyDescent="0.3">
      <c r="A42" s="10"/>
      <c r="B42" s="14" t="s">
        <v>42</v>
      </c>
      <c r="C42" s="4"/>
      <c r="D42" s="15">
        <f>IF(C42=1,$D$11*6,0)</f>
        <v>0</v>
      </c>
      <c r="E42" s="10"/>
      <c r="F42" s="21">
        <f>IF(C42+$C$52=2,$D$11*5/5,0)</f>
        <v>0</v>
      </c>
      <c r="G42" s="21">
        <f>IF(C42+$C$53=2,$D$11*5/5,0)</f>
        <v>0</v>
      </c>
      <c r="H42" s="21">
        <f>IF(C42+$C$54=2,$D$11*5/5,0)</f>
        <v>0</v>
      </c>
    </row>
    <row r="43" spans="1:8" x14ac:dyDescent="0.3">
      <c r="A43" s="10"/>
      <c r="B43" s="19" t="s">
        <v>43</v>
      </c>
      <c r="C43" s="4"/>
      <c r="D43" s="15">
        <f t="shared" ref="D43:D45" si="4">IF(C43=1,$D$11*6,0)</f>
        <v>0</v>
      </c>
      <c r="E43" s="10"/>
      <c r="F43" s="21">
        <f t="shared" ref="F43:F45" si="5">IF(C43+$C$52=2,$D$56,0)</f>
        <v>0</v>
      </c>
      <c r="G43" s="21">
        <f>IF(C43+$C$53=2,$D$11*5/5,0)</f>
        <v>0</v>
      </c>
      <c r="H43" s="21">
        <f>IF(C43+$C$54=2,$D$11*5/5,0)</f>
        <v>0</v>
      </c>
    </row>
    <row r="44" spans="1:8" x14ac:dyDescent="0.3">
      <c r="A44" s="10"/>
      <c r="B44" s="19" t="s">
        <v>44</v>
      </c>
      <c r="C44" s="4"/>
      <c r="D44" s="15">
        <f t="shared" si="4"/>
        <v>0</v>
      </c>
      <c r="E44" s="10"/>
      <c r="F44" s="21">
        <f>IF(C44+$C$52=2,$D$56,0)</f>
        <v>0</v>
      </c>
      <c r="G44" s="21">
        <f>IF(C44+$C$53=2,$D$56,0)</f>
        <v>0</v>
      </c>
      <c r="H44" s="21">
        <f>IF(C44+$C$54=2,$D$11*5/5,0)</f>
        <v>0</v>
      </c>
    </row>
    <row r="45" spans="1:8" x14ac:dyDescent="0.3">
      <c r="A45" s="10"/>
      <c r="B45" s="19" t="s">
        <v>45</v>
      </c>
      <c r="C45" s="4"/>
      <c r="D45" s="15">
        <f t="shared" si="4"/>
        <v>0</v>
      </c>
      <c r="E45" s="10"/>
      <c r="F45" s="21">
        <f t="shared" si="5"/>
        <v>0</v>
      </c>
      <c r="G45" s="21">
        <f>IF(C45+$C$53=2,$D$56,0)</f>
        <v>0</v>
      </c>
      <c r="H45" s="21">
        <f>IF(C45+$C$54=2,$D$56,0)</f>
        <v>0</v>
      </c>
    </row>
    <row r="46" spans="1:8" x14ac:dyDescent="0.3">
      <c r="A46" s="10"/>
      <c r="B46" s="34" t="s">
        <v>32</v>
      </c>
      <c r="C46" s="35"/>
      <c r="D46" s="8"/>
      <c r="E46" s="10"/>
    </row>
    <row r="47" spans="1:8" x14ac:dyDescent="0.3">
      <c r="A47" s="10"/>
      <c r="B47" s="36" t="s">
        <v>47</v>
      </c>
      <c r="C47" s="36"/>
      <c r="D47" s="9">
        <f>IF(SUM(C22:C45)=1,SUM(D22:D45),0)</f>
        <v>0</v>
      </c>
      <c r="E47" s="10"/>
    </row>
    <row r="48" spans="1:8" x14ac:dyDescent="0.3">
      <c r="A48" s="10"/>
      <c r="B48" s="40" t="s">
        <v>49</v>
      </c>
      <c r="C48" s="41"/>
      <c r="D48" s="41"/>
      <c r="E48" s="10"/>
    </row>
    <row r="49" spans="1:5" x14ac:dyDescent="0.3">
      <c r="A49" s="10"/>
      <c r="B49" s="23" t="s">
        <v>50</v>
      </c>
      <c r="C49" s="23"/>
      <c r="D49" s="24">
        <f>D47*0.79</f>
        <v>0</v>
      </c>
      <c r="E49" s="10"/>
    </row>
    <row r="50" spans="1:5" ht="21.75" customHeight="1" x14ac:dyDescent="0.3">
      <c r="A50" s="10"/>
      <c r="B50" s="10"/>
      <c r="C50" s="10"/>
      <c r="D50" s="12"/>
      <c r="E50" s="10"/>
    </row>
    <row r="51" spans="1:5" ht="17.399999999999999" x14ac:dyDescent="0.35">
      <c r="A51" s="10"/>
      <c r="B51" s="33" t="s">
        <v>35</v>
      </c>
      <c r="C51" s="33"/>
      <c r="D51" s="33"/>
      <c r="E51" s="10"/>
    </row>
    <row r="52" spans="1:5" ht="15" customHeight="1" x14ac:dyDescent="0.35">
      <c r="A52" s="10"/>
      <c r="B52" s="16" t="s">
        <v>37</v>
      </c>
      <c r="C52" s="22"/>
      <c r="D52" s="17"/>
      <c r="E52" s="10"/>
    </row>
    <row r="53" spans="1:5" ht="15" customHeight="1" x14ac:dyDescent="0.35">
      <c r="A53" s="10"/>
      <c r="B53" s="16" t="s">
        <v>38</v>
      </c>
      <c r="C53" s="22"/>
      <c r="D53" s="17"/>
      <c r="E53" s="10"/>
    </row>
    <row r="54" spans="1:5" ht="15" customHeight="1" x14ac:dyDescent="0.35">
      <c r="A54" s="10"/>
      <c r="B54" s="16" t="s">
        <v>39</v>
      </c>
      <c r="C54" s="22"/>
      <c r="D54" s="17"/>
      <c r="E54" s="10"/>
    </row>
    <row r="55" spans="1:5" ht="15" customHeight="1" x14ac:dyDescent="0.35">
      <c r="A55" s="10"/>
      <c r="B55" s="28"/>
      <c r="C55" s="29"/>
      <c r="D55" s="18"/>
      <c r="E55" s="10"/>
    </row>
    <row r="56" spans="1:5" ht="17.25" customHeight="1" x14ac:dyDescent="0.3">
      <c r="A56" s="10"/>
      <c r="B56" s="30" t="s">
        <v>48</v>
      </c>
      <c r="C56" s="31"/>
      <c r="D56" s="9">
        <f>D47/5</f>
        <v>0</v>
      </c>
      <c r="E56" s="10"/>
    </row>
    <row r="57" spans="1:5" ht="15" customHeight="1" x14ac:dyDescent="0.3">
      <c r="A57" s="10"/>
      <c r="B57" s="26" t="s">
        <v>40</v>
      </c>
      <c r="C57" s="27"/>
      <c r="D57" s="20" t="str">
        <f>IF(C52+C53+C54=1,MAX(F22:H45),"")</f>
        <v/>
      </c>
      <c r="E57" s="10"/>
    </row>
    <row r="58" spans="1:5" ht="15" customHeight="1" x14ac:dyDescent="0.3">
      <c r="A58" s="10"/>
      <c r="B58" s="26" t="s">
        <v>41</v>
      </c>
      <c r="C58" s="27"/>
      <c r="D58" s="20" t="str">
        <f>IF(C52+C53+C54=1,D56-D57,"")</f>
        <v/>
      </c>
      <c r="E58" s="10"/>
    </row>
    <row r="59" spans="1:5" ht="18.75" customHeight="1" x14ac:dyDescent="0.3">
      <c r="A59" s="10"/>
      <c r="B59" s="10"/>
      <c r="C59" s="10"/>
      <c r="D59" s="12"/>
      <c r="E59" s="10"/>
    </row>
  </sheetData>
  <sheetProtection selectLockedCells="1"/>
  <mergeCells count="25">
    <mergeCell ref="B2:D2"/>
    <mergeCell ref="B3:D3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0:D20"/>
    <mergeCell ref="B46:C46"/>
    <mergeCell ref="B47:C47"/>
    <mergeCell ref="B51:D51"/>
    <mergeCell ref="B15:C15"/>
    <mergeCell ref="B16:C16"/>
    <mergeCell ref="B18:C18"/>
    <mergeCell ref="B48:D48"/>
    <mergeCell ref="B58:C58"/>
    <mergeCell ref="B55:C55"/>
    <mergeCell ref="B56:C56"/>
    <mergeCell ref="B21:D21"/>
    <mergeCell ref="B57:C57"/>
  </mergeCells>
  <conditionalFormatting sqref="B57:B58">
    <cfRule type="expression" dxfId="73" priority="23">
      <formula>$C$42=1</formula>
    </cfRule>
  </conditionalFormatting>
  <conditionalFormatting sqref="B17:C17">
    <cfRule type="expression" dxfId="72" priority="73">
      <formula>#REF!+#REF!=2</formula>
    </cfRule>
  </conditionalFormatting>
  <conditionalFormatting sqref="B46:C46">
    <cfRule type="expression" dxfId="71" priority="25">
      <formula>C22+C23+C24+C25+C26+C27+C28+C29+C30+C31+C32+C33+C34+C35+C36+C37+C38+C39+C40+C41+C42&gt;1</formula>
    </cfRule>
  </conditionalFormatting>
  <conditionalFormatting sqref="B55:C55">
    <cfRule type="expression" dxfId="70" priority="3">
      <formula>C52+C53+C54&gt;1</formula>
    </cfRule>
  </conditionalFormatting>
  <conditionalFormatting sqref="C22">
    <cfRule type="expression" dxfId="69" priority="67">
      <formula>C23+C24+C25+C26+C27+C28+C29+C30+C31+C32+C33+C34+C35+C36+C37+C38+C39+C40+C43+C44+C45+C41+C42=1</formula>
    </cfRule>
    <cfRule type="expression" dxfId="68" priority="66" stopIfTrue="1">
      <formula>C23+C24+C25+C26+C27+C28+C29+C30+C31+C32+C33+C34+C35+C36+C37+C38+C39+C40+C41+C42+C43+C44+C45&gt;1</formula>
    </cfRule>
  </conditionalFormatting>
  <conditionalFormatting sqref="C23">
    <cfRule type="expression" dxfId="67" priority="65">
      <formula>C22+C43+C44+C45+C24+C25+C26+C27+C28+C29+C30+C31+C32+C33+C34+C35+C36+C37+C38+C39+C40+C41+C42=1</formula>
    </cfRule>
    <cfRule type="expression" dxfId="66" priority="64" stopIfTrue="1">
      <formula>C22+C43+C44+C45+C24+C25+C26+C27+C28+C29+C30+C31+C32+C33+C34+C35+C36+C37+C38+C39+C40+C41+C42&gt;1</formula>
    </cfRule>
  </conditionalFormatting>
  <conditionalFormatting sqref="C24">
    <cfRule type="expression" dxfId="65" priority="63">
      <formula>C23+C43+C44+C45+C22+C25+C26+C27+C28+C29+C30+C31+C32+C33+C34+C35+C36+C37+C38+C39+C40+C41+C42=1</formula>
    </cfRule>
    <cfRule type="expression" dxfId="64" priority="62" stopIfTrue="1">
      <formula>C23+C43+C44+C45+C22+C25+C26+C27+C28+C29+C30+C31+C32+C33+C34+C35+C36+C37+C38+C39+C40+C41+C42&gt;1</formula>
    </cfRule>
  </conditionalFormatting>
  <conditionalFormatting sqref="C25">
    <cfRule type="expression" dxfId="63" priority="61">
      <formula>C23+C43+C44+C45+C24+C22+C26+C27+C28+C29+C30+C31+C32+C33+C34+C35+C36+C37+C38+C39+C40+C41+C42=1</formula>
    </cfRule>
    <cfRule type="expression" dxfId="62" priority="60" stopIfTrue="1">
      <formula>C23+C43+C44+C45+C24+C22+C26+C27+C28+C29+C30+C31+C32+C33+C34+C35+C36+C37+C38+C39+C40+C41+C42&gt;1</formula>
    </cfRule>
  </conditionalFormatting>
  <conditionalFormatting sqref="C26">
    <cfRule type="expression" dxfId="61" priority="58" stopIfTrue="1">
      <formula>C23+C43+C44+C45+C24+C25+C22+C27+C28+C29+C30+C31+C32+C33+C34+C35+C36+C37+C38+C39+C40+C41+C42&gt;1</formula>
    </cfRule>
    <cfRule type="expression" dxfId="60" priority="59">
      <formula>C23+C43+C44+C45+C24+C25+C22+C27+C28+C29+C30+C31+C32+C33+C34+C35+C36+C37+C38+C39+C40+C41+C42=1</formula>
    </cfRule>
  </conditionalFormatting>
  <conditionalFormatting sqref="C27">
    <cfRule type="expression" dxfId="59" priority="57">
      <formula>C23+C43+C44+C45+C24+C25+C26+C22+C28+C29+C30+C31+C32+C33+C34+C35+C36+C37+C38+C39+C40+C41+C42=1</formula>
    </cfRule>
    <cfRule type="expression" dxfId="58" priority="56" stopIfTrue="1">
      <formula>C23+C43+C44+C45+C24+C25+C26+C22+C28+C29+C30+C31+C32+C33+C34+C35+C36+C37+C38+C39+C40+C41+C42&gt;1</formula>
    </cfRule>
  </conditionalFormatting>
  <conditionalFormatting sqref="C28">
    <cfRule type="expression" dxfId="57" priority="55">
      <formula>C23+C43+C44+C45+C24+C25+C26+C27+C22+C29+C30+C31+C32+C33+C34+C35+C36+C37+C38+C39+C40+C41+C42=1</formula>
    </cfRule>
    <cfRule type="expression" dxfId="56" priority="54" stopIfTrue="1">
      <formula>C23+C43+C44+C45+C24+C25+C26+C27+C22+C29+C30+C31+C32+C33+C34+C35+C36+C37+C38+C39+C40+C41+C42&gt;1</formula>
    </cfRule>
  </conditionalFormatting>
  <conditionalFormatting sqref="C29">
    <cfRule type="expression" dxfId="55" priority="53">
      <formula>C23+C43+C44+C45+C24+C25+C26+C27+C28+C22+C30+C31+C32+C33+C34+C35+C36+C37+C38+C39+C40+C41+C42=1</formula>
    </cfRule>
    <cfRule type="expression" dxfId="54" priority="52" stopIfTrue="1">
      <formula>C23+C43+C44+C45+C24+C25+C26+C27+C28+C22+C30+C31+C32+C33+C34+C35+C36+C37+C38+C39+C40+C41+C42&gt;1</formula>
    </cfRule>
  </conditionalFormatting>
  <conditionalFormatting sqref="C30">
    <cfRule type="expression" dxfId="53" priority="50" stopIfTrue="1">
      <formula>C23+C43+C44+C45+C24+C25+C26+C27+C28+C29+C22+C31+C32+C33+C34+C35+C36+C37+C38+C39+C40+C41+C42&gt;1</formula>
    </cfRule>
    <cfRule type="expression" dxfId="52" priority="51">
      <formula>C23+C43+C44+C45+C24+C25+C26+C27+C28+C29+C22+C31+C32+C33+C34+C35+C36+C37+C38+C39+C40+C41+C42=1</formula>
    </cfRule>
  </conditionalFormatting>
  <conditionalFormatting sqref="C31">
    <cfRule type="expression" dxfId="51" priority="48" stopIfTrue="1">
      <formula>C23+C43+C44+C45+C24+C25+C26+C27+C28+C29+C30+C22+C32+C33+C34+C35+C36+C37+C38+C39+C40+C41+C42&gt;1</formula>
    </cfRule>
    <cfRule type="expression" dxfId="50" priority="49">
      <formula>C23+C43+C44+C45+C24+C25+C26+C27+C28+C29+C30+C22+C32+C33+C34+C35+C36+C37+C38+C39+C40+C41+C42=1</formula>
    </cfRule>
  </conditionalFormatting>
  <conditionalFormatting sqref="C32">
    <cfRule type="expression" dxfId="49" priority="47">
      <formula>C23+C43+C44+C45+C24+C25+C26+C27+C28+C29+C30+C31+C22+C33+C34+C35+C36+C37+C38+C39+C40+C41+C42=1</formula>
    </cfRule>
    <cfRule type="expression" dxfId="48" priority="46" stopIfTrue="1">
      <formula>C23+C43+C44+C45+C24+C25+C26+C27+C28+C29+C30+C31+C22+C33+C34+C35+C36+C37+C38+C39+C40+C41+C42&gt;1</formula>
    </cfRule>
  </conditionalFormatting>
  <conditionalFormatting sqref="C33">
    <cfRule type="expression" dxfId="47" priority="45">
      <formula>C23+C43+C44+C45+C24+C25+C26+C27+C28+C29+C30+C31+C32+C22+C34+C35+C36+C37+C38+C39+C40+C41+C42=1</formula>
    </cfRule>
    <cfRule type="expression" dxfId="46" priority="44" stopIfTrue="1">
      <formula>C23+C43+C44+C45+C24+C25+C26+C27+C28+C29+C30+C31+C32+C22+C34+C35+C36+C37+C38+C39+C40+C41+C42&gt;1</formula>
    </cfRule>
  </conditionalFormatting>
  <conditionalFormatting sqref="C34">
    <cfRule type="expression" dxfId="45" priority="43">
      <formula>C23+C43+C44+C45+C24+C25+C26+C27+C28+C29+C30+C31+C32+C33+C22+C35+C36+C37+C38+C39+C40+C41+C42=1</formula>
    </cfRule>
    <cfRule type="expression" dxfId="44" priority="42" stopIfTrue="1">
      <formula>C23+C43+C44+C45+C24+C25+C26+C27+C28+C29+C30+C31+C32+C33+C22+C35+C36+C37+C38+C39+C40+C41+C42&gt;1</formula>
    </cfRule>
  </conditionalFormatting>
  <conditionalFormatting sqref="C35">
    <cfRule type="expression" dxfId="43" priority="40" stopIfTrue="1">
      <formula>C23+C43+C44+C45+C24+C25+C26+C27+C28+C29+C30+C31+C32+C33+C34+C22+C36+C37+C38+C39+C40+C41+C42&gt;1</formula>
    </cfRule>
    <cfRule type="expression" dxfId="42" priority="41">
      <formula>C23+C43+C44+C45+C24+C25+C26+C27+C28+C29+C30+C31+C32+C33+C34+C22+C36+C37+C38+C39+C40+C41+C42=1</formula>
    </cfRule>
  </conditionalFormatting>
  <conditionalFormatting sqref="C36">
    <cfRule type="expression" dxfId="41" priority="38" stopIfTrue="1">
      <formula>C23+C43+C44+C45+C24+C25+C26+C27+C28+C29+C30+C31+C32+C33+C34+C35+C22+C37+C38+C39+C40+C41+C42&gt;1</formula>
    </cfRule>
    <cfRule type="expression" dxfId="40" priority="39">
      <formula>C23+C43+C44+C45+C24+C25+C26+C27+C28+C29+C30+C31+C32+C33+C34+C35+C22+C37+C38+C39+C40+C41+C42=1</formula>
    </cfRule>
  </conditionalFormatting>
  <conditionalFormatting sqref="C37">
    <cfRule type="expression" dxfId="39" priority="36" stopIfTrue="1">
      <formula>C23+C43+C44+C45+C24+C25+C26+C27+C28+C29+C30+C31+C32+C33+C34+C35+C36+C22+C38+C39+C40+C41+C42&gt;1</formula>
    </cfRule>
    <cfRule type="expression" dxfId="38" priority="37">
      <formula>C23+C43+C44+C45+C24+C25+C26+C27+C28+C29+C30+C31+C32+C33+C34+C35+C36+C22+C38+C39+C40+C41+C42=1</formula>
    </cfRule>
  </conditionalFormatting>
  <conditionalFormatting sqref="C38">
    <cfRule type="expression" dxfId="37" priority="34" stopIfTrue="1">
      <formula>C23+C43+C44+C45+C24+C25+C26+C27+C28+C29+C30+C31+C32+C33+C34+C35+C36+C37+C22+C39+C40+C41+C42&gt;1</formula>
    </cfRule>
    <cfRule type="expression" dxfId="36" priority="35">
      <formula>C23+C43+C44+C45+C24+C25+C26+C27+C28+C29+C30+C31+C32+C33+C34+C35+C36+C37+C22+C39+C40+C41+C42=1</formula>
    </cfRule>
  </conditionalFormatting>
  <conditionalFormatting sqref="C39">
    <cfRule type="expression" dxfId="35" priority="32" stopIfTrue="1">
      <formula>C23+C43+C44+C45+C24+C25+C26+C27+C28+C29+C30+C31+C32+C33+C34+C35+C36+C37+C38+C22+C40+C41+C42&gt;1</formula>
    </cfRule>
    <cfRule type="expression" dxfId="34" priority="33">
      <formula>C23+C43+C44+C45+C24+C25+C26+C27+C28+C29+C30+C31+C32+C33+C34+C35+C36+C37+C38+C22+C40+C41+C42=1</formula>
    </cfRule>
  </conditionalFormatting>
  <conditionalFormatting sqref="C40">
    <cfRule type="expression" dxfId="33" priority="31">
      <formula>C23+C43+C44+C45+C24+C25+C26+C27+C28+C29+C30+C31+C32+C33+C34+C35+C36+C37+C38+C39+C22+C41+C42=1</formula>
    </cfRule>
    <cfRule type="expression" dxfId="32" priority="30" stopIfTrue="1">
      <formula>C23+C43+C44+C45+C24+C25+C26+C27+C28+C29+C30+C31+C32+C33+C34+C35+C36+C37+C38+C39+C22+C41+C42&gt;1</formula>
    </cfRule>
  </conditionalFormatting>
  <conditionalFormatting sqref="C41">
    <cfRule type="expression" dxfId="31" priority="28" stopIfTrue="1">
      <formula>C22+C23+C24+C25+C26+C27+C28+C29+C30+C31+C32+C33+C34+C35+C36+C37+C38+C39+C40+C42+C43+C44+C45&gt;1</formula>
    </cfRule>
    <cfRule type="expression" dxfId="30" priority="29">
      <formula>C23+C24+C25+C26+C27+C28+C29+C30+C31+C32+C33+C34+C35+C36+C37+C38+C39+C40+C22+C42+C43+C44+C45=1</formula>
    </cfRule>
  </conditionalFormatting>
  <conditionalFormatting sqref="C42">
    <cfRule type="expression" dxfId="29" priority="10" stopIfTrue="1">
      <formula>C22+C23+C24+C25+C26+C27+C28+C29+C30+C31+C32+C33+C34+C35+C36+C37+C38+C39+C40+C41+C43+C44+C45&gt;1</formula>
    </cfRule>
    <cfRule type="expression" dxfId="28" priority="11">
      <formula>C22+C23+C24+C25+C26+C27+C28+C29+C30+C31+C32+C33+C34+C35+C36+C37+C38+C39+C40+C41+C43+C44+C45=1</formula>
    </cfRule>
  </conditionalFormatting>
  <conditionalFormatting sqref="C43">
    <cfRule type="expression" dxfId="27" priority="27">
      <formula>C22+C23+C24+C25+C26+C27+C28+C29+C30+C31+C32+C33+C34+C35+C36+C37+C38+C39+C40+C41+C42+C44+C45=1</formula>
    </cfRule>
    <cfRule type="expression" dxfId="26" priority="26" stopIfTrue="1">
      <formula>C22+C23+C24+C25+C26+C27+C28+C29+C30+C31+C32+C33+C34+C35+C36+C37+C38+C39+C40+C41+C42+C44+C45&gt;1</formula>
    </cfRule>
  </conditionalFormatting>
  <conditionalFormatting sqref="C44">
    <cfRule type="expression" dxfId="25" priority="8" stopIfTrue="1">
      <formula>C22+C23+C24+C25+C26+C27+C28+C29+C30+C31+C32+C33+C34+C35+C36+C37+C38+C39+C40+C41+C42+C43+C45&gt;1</formula>
    </cfRule>
    <cfRule type="expression" dxfId="24" priority="9">
      <formula>C22+C23+C24+C25+C26+C27+C28+C29+C30+C31+C32+C33+C34+C35+C36+C37+C38+C39+C40+C41+C42+C43+C45=1</formula>
    </cfRule>
  </conditionalFormatting>
  <conditionalFormatting sqref="C45">
    <cfRule type="expression" dxfId="23" priority="83" stopIfTrue="1">
      <formula>C22+C23+C24+C25+C26+C27+C28+C29+C30+C31+C32+C33+C34+C35+C36+C37+C38+C39+C40+C42+C43+C44+C41&gt;1</formula>
    </cfRule>
    <cfRule type="expression" dxfId="22" priority="84">
      <formula>C22+C23+C24+C25+C26+C27+C28+C29+C30+C31+C32+C33+C34+C35+C36+C37+C38+C39+C40+C42+C43+C44+C41=1</formula>
    </cfRule>
  </conditionalFormatting>
  <conditionalFormatting sqref="C52">
    <cfRule type="expression" dxfId="21" priority="4" stopIfTrue="1">
      <formula>C52+C53+C54&gt;1</formula>
    </cfRule>
    <cfRule type="expression" dxfId="20" priority="12">
      <formula>C53+C54=1</formula>
    </cfRule>
  </conditionalFormatting>
  <conditionalFormatting sqref="C53">
    <cfRule type="expression" dxfId="19" priority="6">
      <formula>C52+C54=1</formula>
    </cfRule>
    <cfRule type="expression" dxfId="18" priority="2" stopIfTrue="1">
      <formula>C52+C53+C54&gt;1</formula>
    </cfRule>
  </conditionalFormatting>
  <conditionalFormatting sqref="C54">
    <cfRule type="expression" dxfId="17" priority="5">
      <formula>C52+C53=1</formula>
    </cfRule>
    <cfRule type="expression" dxfId="16" priority="1">
      <formula>C52+C53+C54&gt;1</formula>
    </cfRule>
  </conditionalFormatting>
  <conditionalFormatting sqref="D7:D15">
    <cfRule type="expression" dxfId="15" priority="70">
      <formula>$D$6=0</formula>
    </cfRule>
  </conditionalFormatting>
  <conditionalFormatting sqref="D18">
    <cfRule type="expression" dxfId="14" priority="69">
      <formula>$D$6=0</formula>
    </cfRule>
    <cfRule type="expression" dxfId="13" priority="71">
      <formula>D18=0</formula>
    </cfRule>
  </conditionalFormatting>
  <conditionalFormatting sqref="D22:D45">
    <cfRule type="expression" dxfId="12" priority="15" stopIfTrue="1">
      <formula>$D$6=0</formula>
    </cfRule>
    <cfRule type="expression" dxfId="11" priority="68">
      <formula>C22=1</formula>
    </cfRule>
  </conditionalFormatting>
  <conditionalFormatting sqref="D47">
    <cfRule type="expression" dxfId="10" priority="20">
      <formula>SUM($C$22:$C$45)=0</formula>
    </cfRule>
    <cfRule type="expression" dxfId="9" priority="14">
      <formula>D6=0</formula>
    </cfRule>
    <cfRule type="expression" dxfId="8" priority="24">
      <formula>D47=0</formula>
    </cfRule>
  </conditionalFormatting>
  <conditionalFormatting sqref="D49">
    <cfRule type="expression" dxfId="7" priority="88">
      <formula>D7=0</formula>
    </cfRule>
    <cfRule type="expression" dxfId="6" priority="89">
      <formula>SUM($C$22:$C$45)=0</formula>
    </cfRule>
    <cfRule type="expression" dxfId="5" priority="90">
      <formula>D49=0</formula>
    </cfRule>
  </conditionalFormatting>
  <conditionalFormatting sqref="D56">
    <cfRule type="expression" dxfId="4" priority="19">
      <formula>SUM($C$22:$C$45)=0</formula>
    </cfRule>
    <cfRule type="expression" dxfId="3" priority="16">
      <formula>SUM($C$22:$C$45)=1</formula>
    </cfRule>
    <cfRule type="expression" dxfId="2" priority="13">
      <formula>D6=0</formula>
    </cfRule>
    <cfRule type="expression" dxfId="1" priority="21">
      <formula>SUM($C$22:$C$45)&gt;1</formula>
    </cfRule>
  </conditionalFormatting>
  <conditionalFormatting sqref="D56:D58">
    <cfRule type="expression" dxfId="0" priority="7">
      <formula>$D$56=0</formula>
    </cfRule>
  </conditionalFormatting>
  <dataValidations count="3">
    <dataValidation type="decimal" allowBlank="1" showInputMessage="1" showErrorMessage="1" prompt="Indiquez votre taux moyen sans le signe €" sqref="D6" xr:uid="{CCE7D918-53BD-4511-BB85-7559C09FEE14}">
      <formula1>10</formula1>
      <formula2>25</formula2>
    </dataValidation>
    <dataValidation type="whole" allowBlank="1" showInputMessage="1" showErrorMessage="1" error="Pour selectionner cette ancienneté, vous devez taper 1 dans cette case." sqref="C22:C45" xr:uid="{301CE6E2-ABAF-4992-91B8-397D1B79E9D4}">
      <formula1>1</formula1>
      <formula2>1</formula2>
    </dataValidation>
    <dataValidation type="whole" allowBlank="1" showInputMessage="1" showErrorMessage="1" error="Tapez 1 dans la case que vous voulez sélectionner" sqref="C52:C54" xr:uid="{0BB061C7-3288-4282-B627-1832A39B89CF}">
      <formula1>1</formula1>
      <formula2>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LEMERLE</dc:creator>
  <cp:lastModifiedBy>BRUNO LEMERLE</cp:lastModifiedBy>
  <dcterms:created xsi:type="dcterms:W3CDTF">2017-08-20T09:50:57Z</dcterms:created>
  <dcterms:modified xsi:type="dcterms:W3CDTF">2024-07-20T08:58:57Z</dcterms:modified>
</cp:coreProperties>
</file>