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d.docs.live.net/1d35640955128cc2/Documents/Site internet retraités/Dossier racine local/"/>
    </mc:Choice>
  </mc:AlternateContent>
  <xr:revisionPtr revIDLastSave="2" documentId="8_{F406F0F7-7968-4934-9E5A-B4203F1D67FC}" xr6:coauthVersionLast="47" xr6:coauthVersionMax="47" xr10:uidLastSave="{85AFB370-6782-4C75-8BE0-42E2D24DF9EA}"/>
  <bookViews>
    <workbookView xWindow="-108" yWindow="-108" windowWidth="23256" windowHeight="12456" activeTab="1" xr2:uid="{215A4B86-BD9B-4BD7-9CB3-EA452D90C5FC}"/>
  </bookViews>
  <sheets>
    <sheet name="Explications" sheetId="7" r:id="rId1"/>
    <sheet name="A remplir" sheetId="5" r:id="rId2"/>
    <sheet name="2020" sheetId="4" r:id="rId3"/>
    <sheet name="2021" sheetId="3" r:id="rId4"/>
    <sheet name="2022" sheetId="2" r:id="rId5"/>
    <sheet name="2023" sheetId="1" r:id="rId6"/>
    <sheet name="2024" sheetId="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5" l="1"/>
  <c r="D70" i="5" s="1"/>
  <c r="F70" i="5" s="1"/>
  <c r="I70" i="5" s="1"/>
  <c r="K70" i="5" s="1"/>
  <c r="B65" i="5"/>
  <c r="C65" i="5" s="1"/>
  <c r="E3" i="4" l="1"/>
  <c r="G3" i="4" s="1"/>
  <c r="E4" i="4" s="1"/>
  <c r="E65" i="5"/>
  <c r="G65" i="5" s="1"/>
  <c r="H65" i="5" s="1"/>
  <c r="J65" i="5" s="1"/>
  <c r="K65" i="5" s="1"/>
  <c r="B3" i="4" s="1"/>
  <c r="G4" i="4" l="1"/>
  <c r="E5" i="4" s="1"/>
  <c r="G5" i="4" l="1"/>
  <c r="E6" i="4" s="1"/>
  <c r="G6" i="4" l="1"/>
  <c r="E7" i="4" s="1"/>
  <c r="G7" i="4" l="1"/>
  <c r="E8" i="4" s="1"/>
  <c r="G8" i="4" l="1"/>
  <c r="E9" i="4" s="1"/>
  <c r="G9" i="4" l="1"/>
  <c r="E10" i="4" s="1"/>
  <c r="G10" i="4" l="1"/>
  <c r="E11" i="4" s="1"/>
  <c r="G11" i="4" l="1"/>
  <c r="E12" i="4" s="1"/>
  <c r="G12" i="4" l="1"/>
  <c r="E13" i="4" s="1"/>
  <c r="G13" i="4" l="1"/>
  <c r="E3" i="3"/>
  <c r="E4" i="3" s="1"/>
  <c r="G4" i="3" l="1"/>
  <c r="E5" i="3" s="1"/>
  <c r="G5" i="3" s="1"/>
  <c r="E6" i="3" s="1"/>
  <c r="G6" i="3" l="1"/>
  <c r="E7" i="3" s="1"/>
  <c r="G7" i="3" s="1"/>
  <c r="E8" i="3" s="1"/>
  <c r="G8" i="3" s="1"/>
  <c r="E9" i="3" s="1"/>
  <c r="G9" i="3" l="1"/>
  <c r="E10" i="3" s="1"/>
  <c r="G10" i="3" s="1"/>
  <c r="E11" i="3" s="1"/>
  <c r="G11" i="3" l="1"/>
  <c r="E12" i="3" s="1"/>
  <c r="G12" i="3" s="1"/>
  <c r="E13" i="3" s="1"/>
  <c r="G13" i="3" s="1"/>
  <c r="E14" i="3" s="1"/>
  <c r="G14" i="3" s="1"/>
  <c r="E15" i="3" s="1"/>
  <c r="G15" i="3" l="1"/>
  <c r="E3" i="2"/>
  <c r="E4" i="2" s="1"/>
  <c r="G4" i="2" s="1"/>
  <c r="E5" i="2" s="1"/>
  <c r="G5" i="2" l="1"/>
  <c r="E6" i="2" s="1"/>
  <c r="G6" i="2" s="1"/>
  <c r="E7" i="2" s="1"/>
  <c r="G7" i="2" s="1"/>
  <c r="E8" i="2" s="1"/>
  <c r="G8" i="2" s="1"/>
  <c r="E9" i="2" s="1"/>
  <c r="G9" i="2" s="1"/>
  <c r="E10" i="2" s="1"/>
  <c r="G10" i="2" s="1"/>
  <c r="E11" i="2" s="1"/>
  <c r="G11" i="2" l="1"/>
  <c r="E12" i="2" s="1"/>
  <c r="G12" i="2" s="1"/>
  <c r="E13" i="2" s="1"/>
  <c r="G13" i="2" s="1"/>
  <c r="E14" i="2" s="1"/>
  <c r="G14" i="2" l="1"/>
  <c r="E15" i="2" s="1"/>
  <c r="G15" i="2" l="1"/>
  <c r="E3" i="1"/>
  <c r="E4" i="1" s="1"/>
  <c r="G4" i="1" l="1"/>
  <c r="E5" i="1" s="1"/>
  <c r="G5" i="1" l="1"/>
  <c r="E6" i="1" l="1"/>
  <c r="G6" i="1" s="1"/>
  <c r="E7" i="1" s="1"/>
  <c r="G7" i="1" l="1"/>
  <c r="E8" i="1" s="1"/>
  <c r="G8" i="1" l="1"/>
  <c r="E9" i="1" s="1"/>
  <c r="G9" i="1" l="1"/>
  <c r="E10" i="1" s="1"/>
  <c r="G10" i="1" l="1"/>
  <c r="E11" i="1" s="1"/>
  <c r="G11" i="1" l="1"/>
  <c r="E12" i="1" s="1"/>
  <c r="G12" i="1" l="1"/>
  <c r="E13" i="1" s="1"/>
  <c r="G13" i="1" l="1"/>
  <c r="E14" i="1" l="1"/>
  <c r="G14" i="1" s="1"/>
  <c r="E15" i="1" s="1"/>
  <c r="G15" i="1" l="1"/>
  <c r="E3" i="6"/>
  <c r="E4" i="6" s="1"/>
  <c r="G4" i="6" l="1"/>
  <c r="E5" i="6" s="1"/>
  <c r="G5" i="6" l="1"/>
  <c r="D3" i="4"/>
  <c r="B4" i="4" s="1"/>
  <c r="D4" i="4" s="1"/>
  <c r="H3" i="4"/>
  <c r="J3" i="4" s="1"/>
  <c r="J4" i="4" s="1"/>
  <c r="J5" i="4" s="1"/>
  <c r="J6" i="4" s="1"/>
  <c r="J7" i="4" s="1"/>
  <c r="J8" i="4" s="1"/>
  <c r="J9" i="4" s="1"/>
  <c r="J10" i="4" s="1"/>
  <c r="J11" i="4" s="1"/>
  <c r="J12" i="4" s="1"/>
  <c r="J13" i="4" s="1"/>
  <c r="J3" i="3" s="1"/>
  <c r="J4" i="3" s="1"/>
  <c r="J5" i="3" s="1"/>
  <c r="J6" i="3" s="1"/>
  <c r="J7" i="3" s="1"/>
  <c r="J8" i="3" s="1"/>
  <c r="J9" i="3" s="1"/>
  <c r="J10" i="3" s="1"/>
  <c r="J11" i="3" s="1"/>
  <c r="J12" i="3" s="1"/>
  <c r="J13" i="3" s="1"/>
  <c r="J14" i="3" s="1"/>
  <c r="J15" i="3" s="1"/>
  <c r="J3" i="2" s="1"/>
  <c r="J4" i="2" s="1"/>
  <c r="J5" i="2" s="1"/>
  <c r="J6" i="2" s="1"/>
  <c r="J7" i="2" s="1"/>
  <c r="J8" i="2" s="1"/>
  <c r="J9" i="2" s="1"/>
  <c r="J10" i="2" s="1"/>
  <c r="J11" i="2" s="1"/>
  <c r="J12" i="2" s="1"/>
  <c r="J13" i="2" s="1"/>
  <c r="J14" i="2" s="1"/>
  <c r="J15" i="2" s="1"/>
  <c r="J3" i="1" s="1"/>
  <c r="J4" i="1" s="1"/>
  <c r="J5" i="1" s="1"/>
  <c r="J6" i="1" s="1"/>
  <c r="J7" i="1" s="1"/>
  <c r="J8" i="1" s="1"/>
  <c r="J9" i="1" s="1"/>
  <c r="J10" i="1" s="1"/>
  <c r="J11" i="1" s="1"/>
  <c r="J12" i="1" s="1"/>
  <c r="J13" i="1" s="1"/>
  <c r="J14" i="1" s="1"/>
  <c r="J15" i="1" s="1"/>
  <c r="J3" i="6" s="1"/>
  <c r="J4" i="6" s="1"/>
  <c r="J5" i="6" s="1"/>
  <c r="B5" i="4" l="1"/>
  <c r="H4" i="4"/>
  <c r="K4" i="4" s="1"/>
  <c r="D5" i="4" l="1"/>
  <c r="B6" i="4"/>
  <c r="H5" i="4"/>
  <c r="K5" i="4" l="1"/>
  <c r="H6" i="4"/>
  <c r="K6" i="4" s="1"/>
  <c r="D6" i="4"/>
  <c r="B7" i="4"/>
  <c r="H7" i="4" l="1"/>
  <c r="D7" i="4"/>
  <c r="B8" i="4" s="1"/>
  <c r="D8" i="4" l="1"/>
  <c r="H8" i="4"/>
  <c r="K8" i="4" s="1"/>
  <c r="B9" i="4"/>
  <c r="K7" i="4"/>
  <c r="H9" i="4" l="1"/>
  <c r="D9" i="4"/>
  <c r="B10" i="4" s="1"/>
  <c r="H10" i="4" l="1"/>
  <c r="K10" i="4" s="1"/>
  <c r="D10" i="4"/>
  <c r="B11" i="4"/>
  <c r="K9" i="4"/>
  <c r="D11" i="4" l="1"/>
  <c r="B12" i="4" s="1"/>
  <c r="H11" i="4"/>
  <c r="K11" i="4" s="1"/>
  <c r="H12" i="4" l="1"/>
  <c r="K12" i="4" s="1"/>
  <c r="D12" i="4"/>
  <c r="B13" i="4" s="1"/>
  <c r="H13" i="4" l="1"/>
  <c r="D13" i="4"/>
  <c r="B3" i="3"/>
  <c r="B4" i="3" l="1"/>
  <c r="H3" i="3"/>
  <c r="K13" i="4"/>
  <c r="K15" i="4" s="1"/>
  <c r="F29" i="5" s="1"/>
  <c r="H15" i="4"/>
  <c r="D4" i="3" l="1"/>
  <c r="H4" i="3"/>
  <c r="B5" i="3"/>
  <c r="H5" i="3" l="1"/>
  <c r="K5" i="3" s="1"/>
  <c r="D5" i="3"/>
  <c r="B6" i="3" s="1"/>
  <c r="K4" i="3"/>
  <c r="D6" i="3" l="1"/>
  <c r="B7" i="3" s="1"/>
  <c r="H6" i="3"/>
  <c r="K6" i="3" l="1"/>
  <c r="H7" i="3"/>
  <c r="K7" i="3" s="1"/>
  <c r="D7" i="3"/>
  <c r="B8" i="3" s="1"/>
  <c r="D8" i="3" l="1"/>
  <c r="B9" i="3" s="1"/>
  <c r="H8" i="3"/>
  <c r="K8" i="3" s="1"/>
  <c r="H9" i="3" l="1"/>
  <c r="K9" i="3" s="1"/>
  <c r="D9" i="3"/>
  <c r="B10" i="3" s="1"/>
  <c r="D10" i="3" l="1"/>
  <c r="H10" i="3"/>
  <c r="B11" i="3"/>
  <c r="D11" i="3" l="1"/>
  <c r="B12" i="3" s="1"/>
  <c r="H11" i="3"/>
  <c r="K11" i="3" s="1"/>
  <c r="K10" i="3"/>
  <c r="H12" i="3" l="1"/>
  <c r="K12" i="3" s="1"/>
  <c r="D12" i="3"/>
  <c r="B13" i="3" s="1"/>
  <c r="H13" i="3" l="1"/>
  <c r="K13" i="3" s="1"/>
  <c r="D13" i="3"/>
  <c r="B14" i="3" s="1"/>
  <c r="D14" i="3" l="1"/>
  <c r="B15" i="3"/>
  <c r="H14" i="3"/>
  <c r="K14" i="3" s="1"/>
  <c r="H15" i="3" l="1"/>
  <c r="B3" i="2"/>
  <c r="D15" i="3"/>
  <c r="B4" i="2" l="1"/>
  <c r="H3" i="2"/>
  <c r="K15" i="3"/>
  <c r="K17" i="3" s="1"/>
  <c r="F35" i="5" s="1"/>
  <c r="H17" i="3"/>
  <c r="D4" i="2" l="1"/>
  <c r="H4" i="2"/>
  <c r="B5" i="2"/>
  <c r="H5" i="2" l="1"/>
  <c r="K5" i="2" s="1"/>
  <c r="D5" i="2"/>
  <c r="B6" i="2" s="1"/>
  <c r="K4" i="2"/>
  <c r="H6" i="2" l="1"/>
  <c r="D6" i="2"/>
  <c r="B7" i="2" s="1"/>
  <c r="H7" i="2" l="1"/>
  <c r="K7" i="2" s="1"/>
  <c r="D7" i="2"/>
  <c r="B8" i="2" s="1"/>
  <c r="K6" i="2"/>
  <c r="D8" i="2" l="1"/>
  <c r="H8" i="2"/>
  <c r="B9" i="2"/>
  <c r="H9" i="2" l="1"/>
  <c r="K9" i="2" s="1"/>
  <c r="D9" i="2"/>
  <c r="B10" i="2" s="1"/>
  <c r="K8" i="2"/>
  <c r="H10" i="2" l="1"/>
  <c r="D10" i="2"/>
  <c r="B11" i="2" s="1"/>
  <c r="H11" i="2" l="1"/>
  <c r="K11" i="2" s="1"/>
  <c r="D11" i="2"/>
  <c r="B12" i="2" s="1"/>
  <c r="K10" i="2"/>
  <c r="H12" i="2" l="1"/>
  <c r="D12" i="2"/>
  <c r="B13" i="2" s="1"/>
  <c r="H13" i="2" l="1"/>
  <c r="K13" i="2" s="1"/>
  <c r="D13" i="2"/>
  <c r="B14" i="2" s="1"/>
  <c r="K12" i="2"/>
  <c r="H14" i="2" l="1"/>
  <c r="K14" i="2" s="1"/>
  <c r="D14" i="2"/>
  <c r="B15" i="2" s="1"/>
  <c r="H15" i="2" l="1"/>
  <c r="B3" i="1"/>
  <c r="D15" i="2"/>
  <c r="H3" i="1" l="1"/>
  <c r="B4" i="1"/>
  <c r="K15" i="2"/>
  <c r="K17" i="2" s="1"/>
  <c r="F41" i="5" s="1"/>
  <c r="H17" i="2"/>
  <c r="D4" i="1" l="1"/>
  <c r="B5" i="1" s="1"/>
  <c r="H4" i="1"/>
  <c r="H5" i="1" l="1"/>
  <c r="K5" i="1" s="1"/>
  <c r="D5" i="1"/>
  <c r="B6" i="1" s="1"/>
  <c r="K4" i="1"/>
  <c r="H6" i="1" l="1"/>
  <c r="D6" i="1"/>
  <c r="B7" i="1" s="1"/>
  <c r="D7" i="1" l="1"/>
  <c r="H7" i="1"/>
  <c r="K7" i="1" s="1"/>
  <c r="B8" i="1"/>
  <c r="K6" i="1"/>
  <c r="D8" i="1" l="1"/>
  <c r="B9" i="1" s="1"/>
  <c r="H8" i="1"/>
  <c r="H9" i="1" l="1"/>
  <c r="K9" i="1" s="1"/>
  <c r="D9" i="1"/>
  <c r="B10" i="1" s="1"/>
  <c r="K8" i="1"/>
  <c r="H10" i="1" l="1"/>
  <c r="D10" i="1"/>
  <c r="B11" i="1" s="1"/>
  <c r="H11" i="1" l="1"/>
  <c r="K11" i="1" s="1"/>
  <c r="D11" i="1"/>
  <c r="B12" i="1" s="1"/>
  <c r="K10" i="1"/>
  <c r="H12" i="1" l="1"/>
  <c r="D12" i="1"/>
  <c r="B13" i="1" s="1"/>
  <c r="H13" i="1" l="1"/>
  <c r="K13" i="1" s="1"/>
  <c r="D13" i="1"/>
  <c r="B14" i="1" s="1"/>
  <c r="K12" i="1"/>
  <c r="H14" i="1" l="1"/>
  <c r="K14" i="1" s="1"/>
  <c r="D14" i="1"/>
  <c r="B15" i="1" s="1"/>
  <c r="H15" i="1" l="1"/>
  <c r="D15" i="1"/>
  <c r="B3" i="6"/>
  <c r="B4" i="6" s="1"/>
  <c r="D4" i="6" l="1"/>
  <c r="H4" i="6"/>
  <c r="B5" i="6"/>
  <c r="K15" i="1"/>
  <c r="K17" i="1" s="1"/>
  <c r="F47" i="5" s="1"/>
  <c r="F55" i="5" s="1"/>
  <c r="H17" i="1"/>
  <c r="H5" i="6" l="1"/>
  <c r="K5" i="6" s="1"/>
  <c r="D5" i="6"/>
  <c r="K4" i="6"/>
  <c r="H17" i="6" l="1"/>
  <c r="K17" i="6"/>
  <c r="F57" i="5" s="1"/>
</calcChain>
</file>

<file path=xl/sharedStrings.xml><?xml version="1.0" encoding="utf-8"?>
<sst xmlns="http://schemas.openxmlformats.org/spreadsheetml/2006/main" count="122" uniqueCount="72">
  <si>
    <t>Evolution du pouvoir d'achat des retraites en 2023</t>
  </si>
  <si>
    <t>Date</t>
  </si>
  <si>
    <t>Montant de la retraite de base</t>
  </si>
  <si>
    <t>Evolution de la retraite de base en %</t>
  </si>
  <si>
    <t>Montant de l'évolution en €</t>
  </si>
  <si>
    <t>Montant des retraites complémentaires</t>
  </si>
  <si>
    <t>Evolution des retraites complémentaires en %</t>
  </si>
  <si>
    <t>Montant  de l'évolution en €</t>
  </si>
  <si>
    <t>Montant total des retraites</t>
  </si>
  <si>
    <t>Perte ou gain de pouvoir d'achat</t>
  </si>
  <si>
    <t>Total 2023</t>
  </si>
  <si>
    <t>Evolution du pouvoir d'achat des retraites en 2022</t>
  </si>
  <si>
    <t>Total 2022</t>
  </si>
  <si>
    <t>Evolution du pouvoir d'achat des retraites en 2021</t>
  </si>
  <si>
    <t>Total 2021</t>
  </si>
  <si>
    <t>Evolution du pouvoir d'achat des retraites en 2020</t>
  </si>
  <si>
    <t>Total 2020</t>
  </si>
  <si>
    <t>Calculateur de perte de pouvoir d'achat</t>
  </si>
  <si>
    <t>* ( Hors CSG, CRDS, CSA, Cotam,impots)  Soit le reglement sur compte bancaire.</t>
  </si>
  <si>
    <t>Résultats</t>
  </si>
  <si>
    <t>Evolution de votre pouvoir d'achat pour l'année 2020</t>
  </si>
  <si>
    <t>Voir le calcul</t>
  </si>
  <si>
    <t>Evolution de votre pouvoir d'achat pour l'année 2021</t>
  </si>
  <si>
    <t>Evolution de votre pouvoir d'achat pour l'année 2022</t>
  </si>
  <si>
    <t>Evolution de votre pouvoir d'achat pour l'année 2023</t>
  </si>
  <si>
    <t>Evolution devotre  pouvoir d'achat pour les années 2020, 2021, 2022, 2023</t>
  </si>
  <si>
    <t>Evolution du pouvoir d'achat des retraites en 2024</t>
  </si>
  <si>
    <t>Report 12-2020</t>
  </si>
  <si>
    <t>Report 12-2021</t>
  </si>
  <si>
    <t>Report 12-2022</t>
  </si>
  <si>
    <t>Report 12-2023</t>
  </si>
  <si>
    <t xml:space="preserve">Evolution pour janvier/février 2024 </t>
  </si>
  <si>
    <t>D'une part le montant de votre ou de vos retraites de base (personnelle et éventuellement de reversion) versées par la CARSAT (privé) la CNRACL ou la CRE (fonction publique)</t>
  </si>
  <si>
    <t>A ce montant de retraite en janvier 2020 on applique</t>
  </si>
  <si>
    <t>Vous verrez ainsi quelle somme vous a manqué pour conserver pendant toute la période votre pouvoir d'achat de janvier 2020</t>
  </si>
  <si>
    <t>A noter</t>
  </si>
  <si>
    <t>Il serait plus juste de partir du montant brut des retraites, plutôt que du montant net perçu</t>
  </si>
  <si>
    <t>Mais faute de "bulletin de paie retraité" la plupart d'entre nous ne connaissent ni le montant brut, ni le montant des prélèvement (CSG, CRDS …)</t>
  </si>
  <si>
    <t>Comment faire ?</t>
  </si>
  <si>
    <t>Comment ça marche ?</t>
  </si>
  <si>
    <t>En déduisant les revalorisations intervenues ces 4 dernières années, le calculateur détermine quelle était votre retraite en janvier 2020 (en bas de l'onglet)</t>
  </si>
  <si>
    <t>D'autre part le montant de votre ou de vos retraites complémentaires (AGIRC-ARRCO) pour le privé</t>
  </si>
  <si>
    <t>La comparaison permet de calculer mois après mois l'écart en euros (en plus ou en moins) pour conserver le pouvoir d'acaht de janvier 2020.</t>
  </si>
  <si>
    <t>Vous constaterez que l'augmentation perçue en février 2024</t>
  </si>
  <si>
    <t>&gt; D'une part l'augmentation des prix calculé mois après mois par l'INSEE. Cela indique de quelle somme vous devez disposez chaque mois pour conserver le même pouvoir d'achat</t>
  </si>
  <si>
    <t>&gt; D'une part, les revalorisations intervenant sur les retraites de base et complémentaires</t>
  </si>
  <si>
    <t xml:space="preserve">&gt; n'a pas permis de combler le trou de ces dernières années </t>
  </si>
  <si>
    <t>&gt; ne permet même pas de revenir au pouvoir d'achat de janvier 2020.</t>
  </si>
  <si>
    <t>*</t>
  </si>
  <si>
    <t>En se basant sur l'indice officiel de l'INSE, on minimise notre perte car on sait que sont les produits de première nécessité (alimentation, énergie, mutuelles…) qui ont le plus augmenté !</t>
  </si>
  <si>
    <t>Pour conclure</t>
  </si>
  <si>
    <t>Mais le plus important est d'agir ensemble pour stopper la chute !</t>
  </si>
  <si>
    <t>*https://www.insee.fr/fr/statistiques/serie/001759971</t>
  </si>
  <si>
    <t>Vous pouvez consulter le détail du calcul en cliquant sur les onglets correspondants aux différentes années.</t>
  </si>
  <si>
    <t>Toutefois comme la rémunération des retraités est "rectiligne", les pourcentages de prélèvements (CSG, retenue à la source …) restent constants et n'ont pas d'impact sur le résultat final dans la quasi-totalité des cas</t>
  </si>
  <si>
    <t xml:space="preserve">Il se peut cependant, que le résultat soit tronqué en raison de circonstances exceptionnelles (par exemple en cas de veuvage, la modification de part fiscale peut amener un changement de tranche de CSG) </t>
  </si>
  <si>
    <t>Bien sûr c'est important de pouvoir chiffrer objectivement ce qu'on nous a volé.</t>
  </si>
  <si>
    <t>Cela permet de contrer le discours de ceux qui disent que les retraités sont privilégiés</t>
  </si>
  <si>
    <t>Montant pour un Pouvoir d'achat égal à février 2020</t>
  </si>
  <si>
    <t>Ce calculateur permet de calculer ce que vous avez perdu sur votre retraite depuis février 2020.</t>
  </si>
  <si>
    <t>Dans l'onglet  "A remplir", vous indiquez (cases vertes) les montants net mensuels de retraites que vous perçevez depuis février 2024</t>
  </si>
  <si>
    <t>Le calculateur vous indique combien vous avez gagné ou perdu de pouvoir d'achat en 2020,2021, 2022, 2023, 2024</t>
  </si>
  <si>
    <t>Montant pour un Pouvoir d'achat égal à février 2020*</t>
  </si>
  <si>
    <t>Indice IPCH Insee de la hausse des prix en %*</t>
  </si>
  <si>
    <t>Indice IPCH de la hausse des prix en %*</t>
  </si>
  <si>
    <t>Indice IPCH Insee de la hausse des prix en % *</t>
  </si>
  <si>
    <t>Indice IPCH Insee de la hausse des prix en %</t>
  </si>
  <si>
    <t>Calcul retraite de base au 1er février 2020 en partant du montant touché au 1er février 2024</t>
  </si>
  <si>
    <t>Calcul retraite complémentaire au 1er février 2020  en partant du montant touché au 1er février 2024</t>
  </si>
  <si>
    <r>
      <t>Entrer le montant de votre retraite de base (personnelle et éventuellement reversion) depuis le</t>
    </r>
    <r>
      <rPr>
        <b/>
        <sz val="14"/>
        <color rgb="FFFF0000"/>
        <rFont val="Aptos Narrow"/>
        <family val="2"/>
        <scheme val="minor"/>
      </rPr>
      <t xml:space="preserve"> 1er février 2024 * </t>
    </r>
    <r>
      <rPr>
        <b/>
        <sz val="14"/>
        <color theme="1"/>
        <rFont val="Aptos Narrow"/>
        <family val="2"/>
        <scheme val="minor"/>
      </rPr>
      <t>dans la case ci-dessous et appuyer sur entrée.</t>
    </r>
  </si>
  <si>
    <r>
      <t xml:space="preserve">Entrer le montant de votre ou de vos retraites complémentaires, depuis </t>
    </r>
    <r>
      <rPr>
        <b/>
        <sz val="14"/>
        <color rgb="FFFF0000"/>
        <rFont val="Aptos Narrow"/>
        <family val="2"/>
        <scheme val="minor"/>
      </rPr>
      <t>1er février 2024 *</t>
    </r>
    <r>
      <rPr>
        <b/>
        <sz val="14"/>
        <color theme="1"/>
        <rFont val="Aptos Narrow"/>
        <family val="2"/>
        <scheme val="minor"/>
      </rPr>
      <t xml:space="preserve"> dans la case ci-dessous et appuyer sur entrée.</t>
    </r>
  </si>
  <si>
    <t>cgt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</si>
</sst>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40C]mmm\-yy;@"/>
    <numFmt numFmtId="165" formatCode="#,##0.00\ &quot;€&quot;"/>
  </numFmts>
  <fonts count="22" x14ac:knownFonts="1">
    <font>
      <sz val="11"/>
      <color theme="1"/>
      <name val="Aptos Narrow"/>
      <family val="2"/>
      <scheme val="minor"/>
    </font>
    <font>
      <sz val="11"/>
      <color rgb="FFFF0000"/>
      <name val="Aptos Narrow"/>
      <family val="2"/>
      <scheme val="minor"/>
    </font>
    <font>
      <sz val="11"/>
      <color theme="0"/>
      <name val="Aptos Narrow"/>
      <family val="2"/>
      <scheme val="minor"/>
    </font>
    <font>
      <b/>
      <sz val="20"/>
      <color theme="0"/>
      <name val="Aptos Narrow"/>
      <family val="2"/>
      <scheme val="minor"/>
    </font>
    <font>
      <b/>
      <sz val="12"/>
      <color theme="1"/>
      <name val="Aptos Narrow"/>
      <family val="2"/>
      <scheme val="minor"/>
    </font>
    <font>
      <b/>
      <sz val="14"/>
      <color theme="0"/>
      <name val="Aptos Narrow"/>
      <family val="2"/>
      <scheme val="minor"/>
    </font>
    <font>
      <u/>
      <sz val="11"/>
      <color theme="10"/>
      <name val="Aptos Narrow"/>
      <family val="2"/>
      <scheme val="minor"/>
    </font>
    <font>
      <b/>
      <sz val="18"/>
      <color theme="0"/>
      <name val="Aptos Narrow"/>
      <family val="2"/>
      <scheme val="minor"/>
    </font>
    <font>
      <b/>
      <sz val="14"/>
      <color theme="1"/>
      <name val="Aptos Narrow"/>
      <family val="2"/>
      <scheme val="minor"/>
    </font>
    <font>
      <b/>
      <sz val="14"/>
      <color rgb="FFFF0000"/>
      <name val="Aptos Narrow"/>
      <family val="2"/>
      <scheme val="minor"/>
    </font>
    <font>
      <b/>
      <sz val="16"/>
      <color theme="1"/>
      <name val="Aptos Narrow"/>
      <family val="2"/>
      <scheme val="minor"/>
    </font>
    <font>
      <b/>
      <u/>
      <sz val="14"/>
      <color theme="1"/>
      <name val="Aptos Narrow"/>
      <family val="2"/>
      <scheme val="minor"/>
    </font>
    <font>
      <b/>
      <sz val="16"/>
      <name val="Aptos Narrow"/>
      <family val="2"/>
      <scheme val="minor"/>
    </font>
    <font>
      <b/>
      <sz val="16"/>
      <color rgb="FFFF0000"/>
      <name val="Aptos Narrow"/>
      <family val="2"/>
      <scheme val="minor"/>
    </font>
    <font>
      <sz val="12"/>
      <color theme="7"/>
      <name val="Aptos Narrow"/>
      <family val="2"/>
      <scheme val="minor"/>
    </font>
    <font>
      <b/>
      <u/>
      <sz val="11"/>
      <color theme="10"/>
      <name val="Aptos Narrow"/>
      <family val="2"/>
      <scheme val="minor"/>
    </font>
    <font>
      <b/>
      <sz val="15"/>
      <color theme="0"/>
      <name val="Aptos Narrow"/>
      <family val="2"/>
      <scheme val="minor"/>
    </font>
    <font>
      <sz val="15"/>
      <color theme="1"/>
      <name val="Aptos Narrow"/>
      <family val="2"/>
      <scheme val="minor"/>
    </font>
    <font>
      <sz val="13"/>
      <color theme="1"/>
      <name val="Aptos Narrow"/>
      <family val="2"/>
      <scheme val="minor"/>
    </font>
    <font>
      <b/>
      <sz val="13"/>
      <color rgb="FFFF0000"/>
      <name val="Aptos Narrow"/>
      <family val="2"/>
      <scheme val="minor"/>
    </font>
    <font>
      <b/>
      <sz val="13"/>
      <color theme="1"/>
      <name val="Aptos Narrow"/>
      <family val="2"/>
      <scheme val="minor"/>
    </font>
    <font>
      <b/>
      <sz val="18"/>
      <color rgb="FFFF0000"/>
      <name val="Aptos Narrow"/>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1"/>
        <bgColor indexed="64"/>
      </patternFill>
    </fill>
    <fill>
      <patternFill patternType="solid">
        <fgColor theme="5" tint="0.79998168889431442"/>
        <bgColor indexed="64"/>
      </patternFill>
    </fill>
    <fill>
      <patternFill patternType="solid">
        <fgColor rgb="FF00FF00"/>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8">
    <xf numFmtId="0" fontId="0" fillId="0" borderId="0" xfId="0"/>
    <xf numFmtId="0" fontId="4" fillId="0" borderId="1" xfId="0" applyFont="1" applyBorder="1" applyAlignment="1">
      <alignment horizontal="center" vertical="center" wrapText="1"/>
    </xf>
    <xf numFmtId="164" fontId="0" fillId="0" borderId="1" xfId="0" applyNumberFormat="1" applyBorder="1"/>
    <xf numFmtId="2" fontId="0" fillId="0" borderId="1" xfId="0" applyNumberFormat="1" applyBorder="1"/>
    <xf numFmtId="0" fontId="0" fillId="3" borderId="1" xfId="0" applyFill="1" applyBorder="1"/>
    <xf numFmtId="2" fontId="0" fillId="3" borderId="1" xfId="0" applyNumberFormat="1" applyFill="1" applyBorder="1"/>
    <xf numFmtId="0" fontId="0" fillId="0" borderId="1" xfId="0" applyBorder="1"/>
    <xf numFmtId="0" fontId="0" fillId="0" borderId="0" xfId="0" applyAlignment="1">
      <alignment horizontal="center" vertical="center" wrapText="1"/>
    </xf>
    <xf numFmtId="0" fontId="14" fillId="0" borderId="1" xfId="0" applyFont="1" applyBorder="1" applyAlignment="1">
      <alignment horizontal="right" vertical="center" wrapText="1"/>
    </xf>
    <xf numFmtId="2" fontId="14" fillId="0" borderId="1" xfId="0" applyNumberFormat="1" applyFont="1" applyBorder="1" applyAlignment="1">
      <alignment horizontal="right" vertical="center" wrapText="1"/>
    </xf>
    <xf numFmtId="0" fontId="6" fillId="3" borderId="1" xfId="1" applyFill="1" applyBorder="1" applyAlignment="1" applyProtection="1">
      <alignment horizontal="center" vertical="center" wrapText="1"/>
    </xf>
    <xf numFmtId="0" fontId="15" fillId="3" borderId="1" xfId="1" applyFont="1" applyFill="1" applyBorder="1" applyAlignment="1" applyProtection="1">
      <alignment horizontal="center" vertical="center" wrapText="1"/>
    </xf>
    <xf numFmtId="0" fontId="15" fillId="3" borderId="1" xfId="1" quotePrefix="1" applyFont="1" applyFill="1" applyBorder="1" applyAlignment="1" applyProtection="1">
      <alignment horizontal="center" vertical="center" wrapText="1"/>
    </xf>
    <xf numFmtId="0" fontId="8" fillId="0" borderId="0" xfId="0" applyFont="1" applyAlignment="1">
      <alignment horizontal="center" vertical="center" wrapText="1"/>
    </xf>
    <xf numFmtId="0" fontId="1" fillId="0" borderId="10" xfId="0" applyFont="1" applyBorder="1"/>
    <xf numFmtId="0" fontId="0" fillId="0" borderId="10" xfId="0" applyBorder="1"/>
    <xf numFmtId="0" fontId="3" fillId="4" borderId="0" xfId="0" applyFont="1" applyFill="1" applyAlignment="1">
      <alignment horizontal="center" vertical="center" wrapText="1"/>
    </xf>
    <xf numFmtId="8" fontId="12" fillId="5" borderId="1" xfId="0" applyNumberFormat="1" applyFont="1" applyFill="1" applyBorder="1" applyAlignment="1">
      <alignment horizontal="center" vertical="center"/>
    </xf>
    <xf numFmtId="0" fontId="8" fillId="0" borderId="10" xfId="0" applyFont="1" applyBorder="1" applyAlignment="1">
      <alignment horizontal="center" vertical="center" wrapText="1"/>
    </xf>
    <xf numFmtId="8" fontId="13" fillId="5" borderId="1" xfId="0" applyNumberFormat="1" applyFont="1" applyFill="1" applyBorder="1" applyAlignment="1">
      <alignment horizontal="center" vertical="center"/>
    </xf>
    <xf numFmtId="0" fontId="8" fillId="0" borderId="0" xfId="0" applyFont="1"/>
    <xf numFmtId="165" fontId="13" fillId="5" borderId="1" xfId="0" applyNumberFormat="1" applyFont="1" applyFill="1" applyBorder="1"/>
    <xf numFmtId="0" fontId="8" fillId="0" borderId="10" xfId="0" applyFont="1" applyBorder="1" applyAlignment="1">
      <alignment horizontal="center"/>
    </xf>
    <xf numFmtId="17" fontId="0" fillId="0" borderId="1" xfId="0" applyNumberFormat="1" applyBorder="1"/>
    <xf numFmtId="0" fontId="16" fillId="2" borderId="1" xfId="0" applyFont="1" applyFill="1" applyBorder="1" applyAlignment="1">
      <alignment vertical="center"/>
    </xf>
    <xf numFmtId="2" fontId="16" fillId="2" borderId="1" xfId="0" applyNumberFormat="1" applyFont="1" applyFill="1" applyBorder="1" applyAlignment="1">
      <alignment vertical="center"/>
    </xf>
    <xf numFmtId="0" fontId="17" fillId="0" borderId="0" xfId="0" applyFont="1"/>
    <xf numFmtId="164" fontId="0" fillId="0" borderId="1" xfId="0" applyNumberFormat="1" applyBorder="1" applyAlignment="1">
      <alignment shrinkToFit="1"/>
    </xf>
    <xf numFmtId="2" fontId="0" fillId="0" borderId="1" xfId="0" applyNumberFormat="1" applyBorder="1" applyAlignment="1">
      <alignment shrinkToFit="1"/>
    </xf>
    <xf numFmtId="0" fontId="0" fillId="3" borderId="1" xfId="0" applyFill="1" applyBorder="1" applyAlignment="1">
      <alignment shrinkToFit="1"/>
    </xf>
    <xf numFmtId="2" fontId="0" fillId="3" borderId="1" xfId="0" applyNumberFormat="1" applyFill="1" applyBorder="1" applyAlignment="1">
      <alignment shrinkToFit="1"/>
    </xf>
    <xf numFmtId="0" fontId="0" fillId="0" borderId="1" xfId="0" applyBorder="1" applyAlignment="1">
      <alignment shrinkToFit="1"/>
    </xf>
    <xf numFmtId="2" fontId="0" fillId="6" borderId="1" xfId="0" applyNumberFormat="1" applyFill="1" applyBorder="1" applyAlignment="1">
      <alignment shrinkToFit="1"/>
    </xf>
    <xf numFmtId="0" fontId="16" fillId="2" borderId="1" xfId="0" applyFont="1" applyFill="1" applyBorder="1" applyAlignment="1">
      <alignment vertical="center" shrinkToFit="1"/>
    </xf>
    <xf numFmtId="2" fontId="16" fillId="2" borderId="1" xfId="0" applyNumberFormat="1" applyFont="1" applyFill="1" applyBorder="1" applyAlignment="1">
      <alignment vertical="center" shrinkToFit="1"/>
    </xf>
    <xf numFmtId="0" fontId="14" fillId="0" borderId="1" xfId="0" applyFont="1" applyBorder="1" applyAlignment="1">
      <alignment horizontal="right" vertical="center" shrinkToFit="1"/>
    </xf>
    <xf numFmtId="2" fontId="14" fillId="0" borderId="1" xfId="0" applyNumberFormat="1" applyFont="1" applyBorder="1" applyAlignment="1">
      <alignment horizontal="right" vertical="center" shrinkToFit="1"/>
    </xf>
    <xf numFmtId="165" fontId="16" fillId="2" borderId="1" xfId="0" applyNumberFormat="1" applyFont="1" applyFill="1" applyBorder="1" applyAlignment="1">
      <alignment vertical="center" shrinkToFit="1"/>
    </xf>
    <xf numFmtId="165" fontId="16" fillId="2" borderId="1" xfId="0" applyNumberFormat="1" applyFont="1" applyFill="1" applyBorder="1" applyAlignment="1">
      <alignment vertical="center"/>
    </xf>
    <xf numFmtId="165" fontId="10" fillId="6" borderId="1" xfId="0" applyNumberFormat="1" applyFont="1" applyFill="1" applyBorder="1" applyAlignment="1" applyProtection="1">
      <alignment horizontal="center" vertical="center"/>
      <protection locked="0"/>
    </xf>
    <xf numFmtId="0" fontId="18" fillId="0" borderId="0" xfId="0" applyFont="1"/>
    <xf numFmtId="0" fontId="19" fillId="0" borderId="0" xfId="0" applyFont="1"/>
    <xf numFmtId="0" fontId="13" fillId="0" borderId="0" xfId="0" applyFont="1"/>
    <xf numFmtId="0" fontId="20" fillId="0" borderId="0" xfId="0" applyFont="1"/>
    <xf numFmtId="0" fontId="21" fillId="0" borderId="0" xfId="0" applyFont="1"/>
    <xf numFmtId="2" fontId="4" fillId="0" borderId="1" xfId="0" applyNumberFormat="1" applyFont="1" applyBorder="1" applyAlignment="1">
      <alignment horizontal="center" vertical="center" wrapText="1"/>
    </xf>
    <xf numFmtId="2" fontId="0" fillId="0" borderId="0" xfId="0" applyNumberFormat="1"/>
    <xf numFmtId="4" fontId="0" fillId="0" borderId="1" xfId="0" applyNumberFormat="1" applyBorder="1" applyAlignment="1">
      <alignment shrinkToFit="1"/>
    </xf>
    <xf numFmtId="2" fontId="0" fillId="7" borderId="1" xfId="0" applyNumberFormat="1" applyFill="1" applyBorder="1" applyAlignment="1">
      <alignment shrinkToFit="1"/>
    </xf>
    <xf numFmtId="0" fontId="0" fillId="0" borderId="5" xfId="0" applyBorder="1"/>
    <xf numFmtId="0" fontId="0" fillId="0" borderId="11" xfId="0" applyBorder="1"/>
    <xf numFmtId="0" fontId="5" fillId="0" borderId="0" xfId="0" applyFont="1" applyAlignment="1">
      <alignment horizontal="center"/>
    </xf>
    <xf numFmtId="0" fontId="5" fillId="0" borderId="5" xfId="0" applyFont="1" applyBorder="1" applyAlignment="1">
      <alignment horizontal="center"/>
    </xf>
    <xf numFmtId="0" fontId="11" fillId="0" borderId="0" xfId="0" applyFont="1" applyAlignment="1">
      <alignment horizontal="center" vertical="center" wrapText="1"/>
    </xf>
    <xf numFmtId="0" fontId="8" fillId="0" borderId="0" xfId="0" applyFont="1" applyAlignment="1">
      <alignment horizontal="center" vertical="center" wrapText="1"/>
    </xf>
    <xf numFmtId="0" fontId="5" fillId="2" borderId="11" xfId="0" applyFont="1" applyFill="1" applyBorder="1" applyAlignment="1">
      <alignment horizontal="center"/>
    </xf>
    <xf numFmtId="0" fontId="0" fillId="0" borderId="12" xfId="0" applyBorder="1" applyAlignment="1">
      <alignment horizontal="center"/>
    </xf>
    <xf numFmtId="0" fontId="0" fillId="0" borderId="0" xfId="0" applyAlignment="1">
      <alignment horizontal="center"/>
    </xf>
    <xf numFmtId="0" fontId="7"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2" borderId="1" xfId="0" applyFont="1" applyFill="1" applyBorder="1" applyAlignment="1">
      <alignment horizontal="center"/>
    </xf>
  </cellXfs>
  <cellStyles count="2">
    <cellStyle name="Lien hypertexte" xfId="1" builtinId="8"/>
    <cellStyle name="Normal" xfId="0" builtinId="0"/>
  </cellStyles>
  <dxfs count="6">
    <dxf>
      <font>
        <b/>
        <i val="0"/>
        <strike val="0"/>
      </font>
      <fill>
        <patternFill>
          <bgColor rgb="FFFFC000"/>
        </patternFill>
      </fill>
    </dxf>
    <dxf>
      <font>
        <b/>
        <i val="0"/>
        <strike val="0"/>
        <color theme="0"/>
      </font>
      <fill>
        <patternFill>
          <bgColor rgb="FFFF0000"/>
        </patternFill>
      </fill>
    </dxf>
    <dxf>
      <font>
        <b/>
        <i val="0"/>
        <strike val="0"/>
      </font>
      <fill>
        <patternFill>
          <bgColor rgb="FFFFC000"/>
        </patternFill>
      </fill>
    </dxf>
    <dxf>
      <font>
        <b/>
        <i val="0"/>
        <strike val="0"/>
        <color theme="0"/>
      </font>
      <fill>
        <patternFill>
          <bgColor rgb="FFFF0000"/>
        </patternFill>
      </fill>
    </dxf>
    <dxf>
      <font>
        <b/>
        <i val="0"/>
        <strike val="0"/>
      </font>
      <fill>
        <patternFill>
          <bgColor rgb="FFFFC000"/>
        </patternFill>
      </fill>
    </dxf>
    <dxf>
      <font>
        <b/>
        <i val="0"/>
        <strike val="0"/>
        <color theme="0"/>
      </font>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452437</xdr:colOff>
      <xdr:row>11</xdr:row>
      <xdr:rowOff>951</xdr:rowOff>
    </xdr:from>
    <xdr:to>
      <xdr:col>5</xdr:col>
      <xdr:colOff>700087</xdr:colOff>
      <xdr:row>11</xdr:row>
      <xdr:rowOff>484060</xdr:rowOff>
    </xdr:to>
    <xdr:sp macro="" textlink="">
      <xdr:nvSpPr>
        <xdr:cNvPr id="2" name="Flèche : bas 1">
          <a:extLst>
            <a:ext uri="{FF2B5EF4-FFF2-40B4-BE49-F238E27FC236}">
              <a16:creationId xmlns:a16="http://schemas.microsoft.com/office/drawing/2014/main" id="{583250DD-C41C-45F9-A9B5-9C1068FC1EE3}"/>
            </a:ext>
          </a:extLst>
        </xdr:cNvPr>
        <xdr:cNvSpPr/>
      </xdr:nvSpPr>
      <xdr:spPr>
        <a:xfrm>
          <a:off x="3957637" y="2241231"/>
          <a:ext cx="247650" cy="483109"/>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441960</xdr:colOff>
      <xdr:row>18</xdr:row>
      <xdr:rowOff>21906</xdr:rowOff>
    </xdr:from>
    <xdr:to>
      <xdr:col>5</xdr:col>
      <xdr:colOff>689610</xdr:colOff>
      <xdr:row>18</xdr:row>
      <xdr:rowOff>507681</xdr:rowOff>
    </xdr:to>
    <xdr:sp macro="" textlink="">
      <xdr:nvSpPr>
        <xdr:cNvPr id="3" name="Flèche : bas 2">
          <a:extLst>
            <a:ext uri="{FF2B5EF4-FFF2-40B4-BE49-F238E27FC236}">
              <a16:creationId xmlns:a16="http://schemas.microsoft.com/office/drawing/2014/main" id="{BFE651F4-BFAB-44B5-AF49-EA64662DBA67}"/>
            </a:ext>
          </a:extLst>
        </xdr:cNvPr>
        <xdr:cNvSpPr/>
      </xdr:nvSpPr>
      <xdr:spPr>
        <a:xfrm>
          <a:off x="3947160" y="4654866"/>
          <a:ext cx="247650" cy="48577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EA0D8-3D4A-4178-876A-822BCE29863B}">
  <dimension ref="A2:F34"/>
  <sheetViews>
    <sheetView topLeftCell="A8" workbookViewId="0">
      <selection activeCell="K9" sqref="K9"/>
    </sheetView>
  </sheetViews>
  <sheetFormatPr baseColWidth="10" defaultRowHeight="14.4" x14ac:dyDescent="0.3"/>
  <sheetData>
    <row r="2" spans="1:2" s="40" customFormat="1" ht="17.399999999999999" x14ac:dyDescent="0.35">
      <c r="A2" s="40" t="s">
        <v>59</v>
      </c>
    </row>
    <row r="3" spans="1:2" s="40" customFormat="1" ht="17.399999999999999" x14ac:dyDescent="0.35"/>
    <row r="4" spans="1:2" s="42" customFormat="1" ht="21" x14ac:dyDescent="0.4">
      <c r="A4" s="42" t="s">
        <v>38</v>
      </c>
    </row>
    <row r="5" spans="1:2" s="40" customFormat="1" ht="17.399999999999999" x14ac:dyDescent="0.35">
      <c r="A5" s="40" t="s">
        <v>60</v>
      </c>
    </row>
    <row r="6" spans="1:2" s="40" customFormat="1" ht="17.399999999999999" x14ac:dyDescent="0.35">
      <c r="B6" s="40" t="s">
        <v>32</v>
      </c>
    </row>
    <row r="7" spans="1:2" s="40" customFormat="1" ht="17.399999999999999" x14ac:dyDescent="0.35">
      <c r="B7" s="40" t="s">
        <v>41</v>
      </c>
    </row>
    <row r="8" spans="1:2" s="40" customFormat="1" ht="17.399999999999999" x14ac:dyDescent="0.35">
      <c r="A8" s="40" t="s">
        <v>61</v>
      </c>
    </row>
    <row r="9" spans="1:2" s="40" customFormat="1" ht="17.399999999999999" x14ac:dyDescent="0.35">
      <c r="A9" s="40" t="s">
        <v>53</v>
      </c>
    </row>
    <row r="10" spans="1:2" s="40" customFormat="1" ht="17.399999999999999" x14ac:dyDescent="0.35"/>
    <row r="11" spans="1:2" s="42" customFormat="1" ht="21" x14ac:dyDescent="0.4">
      <c r="A11" s="42" t="s">
        <v>39</v>
      </c>
    </row>
    <row r="12" spans="1:2" s="40" customFormat="1" ht="17.399999999999999" x14ac:dyDescent="0.35">
      <c r="A12" s="40" t="s">
        <v>40</v>
      </c>
    </row>
    <row r="13" spans="1:2" s="40" customFormat="1" ht="17.399999999999999" x14ac:dyDescent="0.35">
      <c r="A13" s="40" t="s">
        <v>33</v>
      </c>
    </row>
    <row r="14" spans="1:2" s="40" customFormat="1" ht="17.399999999999999" x14ac:dyDescent="0.35">
      <c r="B14" s="40" t="s">
        <v>44</v>
      </c>
    </row>
    <row r="15" spans="1:2" s="40" customFormat="1" ht="17.399999999999999" x14ac:dyDescent="0.35">
      <c r="B15" s="40" t="s">
        <v>45</v>
      </c>
    </row>
    <row r="16" spans="1:2" s="40" customFormat="1" ht="17.399999999999999" x14ac:dyDescent="0.35">
      <c r="A16" s="40" t="s">
        <v>42</v>
      </c>
    </row>
    <row r="17" spans="1:6" s="40" customFormat="1" ht="17.399999999999999" x14ac:dyDescent="0.35">
      <c r="A17" s="40" t="s">
        <v>34</v>
      </c>
    </row>
    <row r="18" spans="1:6" s="40" customFormat="1" ht="17.399999999999999" x14ac:dyDescent="0.35">
      <c r="A18" s="40" t="s">
        <v>43</v>
      </c>
    </row>
    <row r="19" spans="1:6" s="40" customFormat="1" ht="17.399999999999999" x14ac:dyDescent="0.35">
      <c r="B19" s="40" t="s">
        <v>46</v>
      </c>
    </row>
    <row r="20" spans="1:6" s="40" customFormat="1" ht="17.399999999999999" x14ac:dyDescent="0.35">
      <c r="B20" s="40" t="s">
        <v>47</v>
      </c>
    </row>
    <row r="21" spans="1:6" s="40" customFormat="1" ht="17.399999999999999" x14ac:dyDescent="0.35"/>
    <row r="22" spans="1:6" s="40" customFormat="1" ht="17.399999999999999" x14ac:dyDescent="0.35">
      <c r="A22" s="41" t="s">
        <v>35</v>
      </c>
    </row>
    <row r="23" spans="1:6" s="40" customFormat="1" ht="17.399999999999999" x14ac:dyDescent="0.35">
      <c r="A23" s="40" t="s">
        <v>36</v>
      </c>
    </row>
    <row r="24" spans="1:6" s="40" customFormat="1" ht="17.399999999999999" x14ac:dyDescent="0.35">
      <c r="A24" s="40" t="s">
        <v>37</v>
      </c>
    </row>
    <row r="25" spans="1:6" s="40" customFormat="1" ht="17.399999999999999" x14ac:dyDescent="0.35">
      <c r="A25" s="40" t="s">
        <v>54</v>
      </c>
    </row>
    <row r="26" spans="1:6" s="40" customFormat="1" ht="17.399999999999999" x14ac:dyDescent="0.35">
      <c r="A26" s="40" t="s">
        <v>55</v>
      </c>
    </row>
    <row r="28" spans="1:6" ht="17.399999999999999" x14ac:dyDescent="0.35">
      <c r="A28" s="41" t="s">
        <v>35</v>
      </c>
    </row>
    <row r="29" spans="1:6" ht="17.399999999999999" x14ac:dyDescent="0.35">
      <c r="A29" s="40" t="s">
        <v>49</v>
      </c>
    </row>
    <row r="31" spans="1:6" ht="17.399999999999999" x14ac:dyDescent="0.35">
      <c r="A31" s="41" t="s">
        <v>50</v>
      </c>
    </row>
    <row r="32" spans="1:6" ht="17.399999999999999" x14ac:dyDescent="0.35">
      <c r="A32" s="40" t="s">
        <v>56</v>
      </c>
      <c r="B32" s="40"/>
      <c r="C32" s="40"/>
      <c r="D32" s="40"/>
      <c r="E32" s="40"/>
      <c r="F32" s="40"/>
    </row>
    <row r="33" spans="1:6" ht="17.399999999999999" x14ac:dyDescent="0.35">
      <c r="A33" s="40" t="s">
        <v>57</v>
      </c>
      <c r="B33" s="40"/>
      <c r="C33" s="40"/>
      <c r="D33" s="40"/>
      <c r="E33" s="40"/>
      <c r="F33" s="40"/>
    </row>
    <row r="34" spans="1:6" ht="17.399999999999999" x14ac:dyDescent="0.35">
      <c r="A34" s="43" t="s">
        <v>51</v>
      </c>
      <c r="B34" s="40"/>
      <c r="C34" s="40"/>
      <c r="D34" s="40"/>
      <c r="E34" s="40"/>
      <c r="F34" s="40"/>
    </row>
  </sheetData>
  <sheetProtection algorithmName="SHA-512" hashValue="qbO3Q3t57lWddAadnzfAwi/qxwsTy/XPTbntr1fobs7D80JInagASehJTjr5aQFGwqAuLldQbiKFSDV6GDUi/w==" saltValue="mo9S/ZOpMD781vb2JWJPF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F76D1-8CF0-45C2-B35C-866769D29A2E}">
  <dimension ref="B2:N71"/>
  <sheetViews>
    <sheetView tabSelected="1" topLeftCell="A32" workbookViewId="0">
      <selection activeCell="F21" sqref="F21"/>
    </sheetView>
  </sheetViews>
  <sheetFormatPr baseColWidth="10" defaultColWidth="10.6640625" defaultRowHeight="14.4" x14ac:dyDescent="0.3"/>
  <cols>
    <col min="5" max="5" width="8.44140625" customWidth="1"/>
    <col min="6" max="6" width="16" customWidth="1"/>
    <col min="14" max="14" width="11.44140625" customWidth="1"/>
  </cols>
  <sheetData>
    <row r="2" spans="2:8" x14ac:dyDescent="0.3">
      <c r="B2" s="57"/>
    </row>
    <row r="3" spans="2:8" x14ac:dyDescent="0.3">
      <c r="B3" s="57"/>
      <c r="D3" s="58" t="s">
        <v>17</v>
      </c>
      <c r="E3" s="59"/>
      <c r="F3" s="59"/>
      <c r="G3" s="59"/>
      <c r="H3" s="60"/>
    </row>
    <row r="4" spans="2:8" x14ac:dyDescent="0.3">
      <c r="B4" s="57"/>
      <c r="D4" s="61"/>
      <c r="E4" s="62"/>
      <c r="F4" s="62"/>
      <c r="G4" s="62"/>
      <c r="H4" s="63"/>
    </row>
    <row r="5" spans="2:8" x14ac:dyDescent="0.3">
      <c r="B5" s="57"/>
      <c r="D5" s="64"/>
      <c r="E5" s="65"/>
      <c r="F5" s="65"/>
      <c r="G5" s="65"/>
      <c r="H5" s="66"/>
    </row>
    <row r="6" spans="2:8" x14ac:dyDescent="0.3">
      <c r="B6" s="57"/>
    </row>
    <row r="8" spans="2:8" x14ac:dyDescent="0.3">
      <c r="D8" s="54" t="s">
        <v>69</v>
      </c>
      <c r="E8" s="54"/>
      <c r="F8" s="54"/>
      <c r="G8" s="54"/>
      <c r="H8" s="54"/>
    </row>
    <row r="9" spans="2:8" x14ac:dyDescent="0.3">
      <c r="D9" s="54"/>
      <c r="E9" s="54"/>
      <c r="F9" s="54"/>
      <c r="G9" s="54"/>
      <c r="H9" s="54"/>
    </row>
    <row r="10" spans="2:8" x14ac:dyDescent="0.3">
      <c r="D10" s="54"/>
      <c r="E10" s="54"/>
      <c r="F10" s="54"/>
      <c r="G10" s="54"/>
      <c r="H10" s="54"/>
    </row>
    <row r="11" spans="2:8" ht="32.549999999999997" customHeight="1" x14ac:dyDescent="0.3">
      <c r="D11" s="54"/>
      <c r="E11" s="54"/>
      <c r="F11" s="54"/>
      <c r="G11" s="54"/>
      <c r="H11" s="54"/>
    </row>
    <row r="12" spans="2:8" ht="42" customHeight="1" x14ac:dyDescent="0.3"/>
    <row r="13" spans="2:8" ht="28.2" customHeight="1" x14ac:dyDescent="0.3">
      <c r="F13" s="39">
        <v>1300</v>
      </c>
    </row>
    <row r="15" spans="2:8" ht="18" x14ac:dyDescent="0.3">
      <c r="E15" s="13"/>
      <c r="F15" s="13"/>
      <c r="G15" s="13"/>
    </row>
    <row r="16" spans="2:8" ht="18" customHeight="1" x14ac:dyDescent="0.3">
      <c r="D16" s="54" t="s">
        <v>70</v>
      </c>
      <c r="E16" s="54"/>
      <c r="F16" s="54"/>
      <c r="G16" s="54"/>
      <c r="H16" s="54"/>
    </row>
    <row r="17" spans="2:10" ht="14.25" customHeight="1" x14ac:dyDescent="0.3">
      <c r="D17" s="54"/>
      <c r="E17" s="54"/>
      <c r="F17" s="54"/>
      <c r="G17" s="54"/>
      <c r="H17" s="54"/>
    </row>
    <row r="18" spans="2:10" ht="54.45" customHeight="1" x14ac:dyDescent="0.3">
      <c r="D18" s="54"/>
      <c r="E18" s="54"/>
      <c r="F18" s="54"/>
      <c r="G18" s="54"/>
      <c r="H18" s="54"/>
    </row>
    <row r="19" spans="2:10" ht="49.2" customHeight="1" x14ac:dyDescent="0.3">
      <c r="D19" s="13"/>
      <c r="H19" s="13"/>
    </row>
    <row r="20" spans="2:10" ht="31.2" customHeight="1" x14ac:dyDescent="0.3">
      <c r="D20" s="13"/>
      <c r="F20" s="39">
        <v>700</v>
      </c>
      <c r="H20" s="13"/>
    </row>
    <row r="22" spans="2:10" ht="15" thickBot="1" x14ac:dyDescent="0.35">
      <c r="B22" s="14" t="s">
        <v>18</v>
      </c>
      <c r="C22" s="14"/>
      <c r="D22" s="14"/>
      <c r="E22" s="14"/>
      <c r="F22" s="14"/>
      <c r="G22" s="14"/>
      <c r="H22" s="14"/>
      <c r="I22" s="15"/>
      <c r="J22" s="15"/>
    </row>
    <row r="24" spans="2:10" ht="25.8" x14ac:dyDescent="0.3">
      <c r="E24" s="13"/>
      <c r="F24" s="16" t="s">
        <v>19</v>
      </c>
      <c r="G24" s="13"/>
    </row>
    <row r="25" spans="2:10" ht="18" x14ac:dyDescent="0.3">
      <c r="E25" s="13"/>
      <c r="F25" s="13"/>
      <c r="G25" s="13"/>
    </row>
    <row r="26" spans="2:10" ht="15.75" customHeight="1" x14ac:dyDescent="0.3">
      <c r="D26" s="53" t="s">
        <v>20</v>
      </c>
      <c r="E26" s="53"/>
      <c r="F26" s="53"/>
      <c r="G26" s="53"/>
      <c r="H26" s="53"/>
    </row>
    <row r="27" spans="2:10" ht="14.25" customHeight="1" x14ac:dyDescent="0.3">
      <c r="D27" s="53"/>
      <c r="E27" s="53"/>
      <c r="F27" s="53"/>
      <c r="G27" s="53"/>
      <c r="H27" s="53"/>
    </row>
    <row r="28" spans="2:10" x14ac:dyDescent="0.3">
      <c r="D28" s="53"/>
      <c r="E28" s="53"/>
      <c r="F28" s="53"/>
      <c r="G28" s="53"/>
      <c r="H28" s="53"/>
    </row>
    <row r="29" spans="2:10" ht="32.700000000000003" customHeight="1" x14ac:dyDescent="0.3">
      <c r="F29" s="17">
        <f>'2020'!K15</f>
        <v>-42.469408141505937</v>
      </c>
      <c r="I29" s="11" t="s">
        <v>21</v>
      </c>
    </row>
    <row r="30" spans="2:10" ht="18" x14ac:dyDescent="0.3">
      <c r="E30" s="13"/>
      <c r="F30" s="13"/>
      <c r="G30" s="13"/>
    </row>
    <row r="31" spans="2:10" ht="18" x14ac:dyDescent="0.3">
      <c r="E31" s="13"/>
      <c r="F31" s="13"/>
      <c r="G31" s="13"/>
    </row>
    <row r="32" spans="2:10" ht="14.25" customHeight="1" x14ac:dyDescent="0.3">
      <c r="D32" s="53" t="s">
        <v>22</v>
      </c>
      <c r="E32" s="53"/>
      <c r="F32" s="53"/>
      <c r="G32" s="53"/>
      <c r="H32" s="53"/>
    </row>
    <row r="33" spans="4:9" ht="33" customHeight="1" x14ac:dyDescent="0.3">
      <c r="D33" s="53"/>
      <c r="E33" s="53"/>
      <c r="F33" s="53"/>
      <c r="G33" s="53"/>
      <c r="H33" s="53"/>
    </row>
    <row r="35" spans="4:9" ht="32.25" customHeight="1" x14ac:dyDescent="0.3">
      <c r="F35" s="17">
        <f>'2021'!K17</f>
        <v>-420.53199836628164</v>
      </c>
      <c r="I35" s="12" t="s">
        <v>21</v>
      </c>
    </row>
    <row r="36" spans="4:9" ht="18" x14ac:dyDescent="0.3">
      <c r="E36" s="13"/>
      <c r="F36" s="13"/>
      <c r="G36" s="13"/>
    </row>
    <row r="37" spans="4:9" ht="18" x14ac:dyDescent="0.3">
      <c r="E37" s="13"/>
      <c r="F37" s="13"/>
      <c r="G37" s="13"/>
    </row>
    <row r="38" spans="4:9" ht="14.25" customHeight="1" x14ac:dyDescent="0.3">
      <c r="D38" s="53" t="s">
        <v>23</v>
      </c>
      <c r="E38" s="53"/>
      <c r="F38" s="53"/>
      <c r="G38" s="53"/>
      <c r="H38" s="53"/>
    </row>
    <row r="39" spans="4:9" ht="27" customHeight="1" x14ac:dyDescent="0.3">
      <c r="D39" s="53"/>
      <c r="E39" s="53"/>
      <c r="F39" s="53"/>
      <c r="G39" s="53"/>
      <c r="H39" s="53"/>
    </row>
    <row r="41" spans="4:9" ht="33.75" customHeight="1" x14ac:dyDescent="0.3">
      <c r="F41" s="17">
        <f>'2022'!K17</f>
        <v>-1207.9727873284239</v>
      </c>
      <c r="I41" s="12" t="s">
        <v>21</v>
      </c>
    </row>
    <row r="42" spans="4:9" ht="18" x14ac:dyDescent="0.3">
      <c r="E42" s="13"/>
      <c r="F42" s="13"/>
      <c r="G42" s="13"/>
    </row>
    <row r="43" spans="4:9" ht="18" x14ac:dyDescent="0.3">
      <c r="E43" s="13"/>
      <c r="F43" s="13"/>
      <c r="G43" s="13"/>
    </row>
    <row r="44" spans="4:9" ht="40.5" customHeight="1" x14ac:dyDescent="0.3">
      <c r="D44" s="53" t="s">
        <v>24</v>
      </c>
      <c r="E44" s="53"/>
      <c r="F44" s="53"/>
      <c r="G44" s="53"/>
      <c r="H44" s="53"/>
    </row>
    <row r="45" spans="4:9" ht="14.25" customHeight="1" x14ac:dyDescent="0.3">
      <c r="D45" s="53"/>
      <c r="E45" s="53"/>
      <c r="F45" s="53"/>
      <c r="G45" s="53"/>
      <c r="H45" s="53"/>
    </row>
    <row r="47" spans="4:9" ht="28.95" customHeight="1" x14ac:dyDescent="0.3">
      <c r="F47" s="17">
        <f>'2023'!K17</f>
        <v>-1687.9602521623842</v>
      </c>
      <c r="I47" s="10" t="s">
        <v>21</v>
      </c>
    </row>
    <row r="50" spans="2:14" ht="18.600000000000001" thickBot="1" x14ac:dyDescent="0.35">
      <c r="B50" s="15"/>
      <c r="C50" s="15"/>
      <c r="D50" s="15"/>
      <c r="E50" s="18"/>
      <c r="F50" s="18"/>
      <c r="G50" s="18"/>
      <c r="H50" s="15"/>
      <c r="I50" s="15"/>
      <c r="J50" s="15"/>
    </row>
    <row r="51" spans="2:14" ht="18" x14ac:dyDescent="0.3">
      <c r="E51" s="13"/>
      <c r="F51" s="13"/>
      <c r="G51" s="13"/>
    </row>
    <row r="52" spans="2:14" ht="14.25" customHeight="1" x14ac:dyDescent="0.3">
      <c r="D52" s="54" t="s">
        <v>25</v>
      </c>
      <c r="E52" s="54"/>
      <c r="F52" s="54"/>
      <c r="G52" s="54"/>
      <c r="H52" s="54"/>
    </row>
    <row r="53" spans="2:14" ht="34.049999999999997" customHeight="1" x14ac:dyDescent="0.3">
      <c r="D53" s="54"/>
      <c r="E53" s="54"/>
      <c r="F53" s="54"/>
      <c r="G53" s="54"/>
      <c r="H53" s="54"/>
    </row>
    <row r="54" spans="2:14" ht="40.950000000000003" customHeight="1" x14ac:dyDescent="0.3"/>
    <row r="55" spans="2:14" ht="28.5" customHeight="1" x14ac:dyDescent="0.3">
      <c r="F55" s="19">
        <f>F29+F35+F41+F47</f>
        <v>-3358.9344459985959</v>
      </c>
    </row>
    <row r="57" spans="2:14" ht="32.4" customHeight="1" x14ac:dyDescent="0.4">
      <c r="B57" s="20" t="s">
        <v>31</v>
      </c>
      <c r="F57" s="21">
        <f>'2024'!K17</f>
        <v>-201.91791458604075</v>
      </c>
      <c r="I57" s="10" t="s">
        <v>21</v>
      </c>
    </row>
    <row r="58" spans="2:14" ht="18.600000000000001" thickBot="1" x14ac:dyDescent="0.4">
      <c r="B58" s="15"/>
      <c r="C58" s="15"/>
      <c r="D58" s="15"/>
      <c r="E58" s="22"/>
      <c r="F58" s="15"/>
      <c r="G58" s="15"/>
      <c r="H58" s="15"/>
      <c r="I58" s="15"/>
      <c r="J58" s="15"/>
    </row>
    <row r="60" spans="2:14" ht="23.4" x14ac:dyDescent="0.45">
      <c r="B60" s="44" t="s">
        <v>48</v>
      </c>
    </row>
    <row r="62" spans="2:14" ht="18" x14ac:dyDescent="0.35">
      <c r="B62" s="55" t="s">
        <v>67</v>
      </c>
      <c r="C62" s="56"/>
      <c r="D62" s="56"/>
      <c r="E62" s="56"/>
      <c r="F62" s="56"/>
      <c r="G62" s="56"/>
      <c r="H62" s="56"/>
      <c r="I62" s="56"/>
      <c r="J62" s="56"/>
      <c r="K62" s="56"/>
      <c r="L62" s="52"/>
      <c r="M62" s="51"/>
      <c r="N62" s="51"/>
    </row>
    <row r="63" spans="2:14" x14ac:dyDescent="0.3">
      <c r="B63" s="6"/>
      <c r="C63" s="6"/>
      <c r="D63" s="6"/>
      <c r="E63" s="6"/>
      <c r="F63" s="6"/>
      <c r="G63" s="6"/>
      <c r="H63" s="6"/>
      <c r="I63" s="6"/>
      <c r="J63" s="6"/>
      <c r="K63" s="6"/>
      <c r="L63" s="49"/>
    </row>
    <row r="64" spans="2:14" x14ac:dyDescent="0.3">
      <c r="B64" s="23">
        <v>45323</v>
      </c>
      <c r="C64" s="23">
        <v>45261</v>
      </c>
      <c r="D64" s="6"/>
      <c r="E64" s="23">
        <v>44927</v>
      </c>
      <c r="F64" s="6"/>
      <c r="G64" s="23">
        <v>44713</v>
      </c>
      <c r="H64" s="23">
        <v>44562</v>
      </c>
      <c r="I64" s="6"/>
      <c r="J64" s="23">
        <v>44197</v>
      </c>
      <c r="K64" s="23">
        <v>43862</v>
      </c>
      <c r="L64" s="49"/>
    </row>
    <row r="65" spans="2:14" x14ac:dyDescent="0.3">
      <c r="B65" s="3">
        <f>F13</f>
        <v>1300</v>
      </c>
      <c r="C65" s="3">
        <f>B65/1.053</f>
        <v>1234.5679012345679</v>
      </c>
      <c r="D65" s="6"/>
      <c r="E65" s="3">
        <f>C65/1.008</f>
        <v>1224.7697432882619</v>
      </c>
      <c r="F65" s="6"/>
      <c r="G65" s="3">
        <f>E65/1.04</f>
        <v>1177.6632147002517</v>
      </c>
      <c r="H65" s="3">
        <f>G65/1.011</f>
        <v>1164.8498661723559</v>
      </c>
      <c r="I65" s="3"/>
      <c r="J65" s="3">
        <f>H65/1.004</f>
        <v>1160.2090300521472</v>
      </c>
      <c r="K65" s="3">
        <f>J65</f>
        <v>1160.2090300521472</v>
      </c>
      <c r="L65" s="49"/>
      <c r="M65" s="46"/>
    </row>
    <row r="66" spans="2:14" x14ac:dyDescent="0.3">
      <c r="B66" s="6"/>
      <c r="C66" s="6"/>
      <c r="D66" s="6"/>
      <c r="E66" s="6"/>
      <c r="F66" s="6"/>
      <c r="G66" s="6"/>
      <c r="H66" s="6"/>
      <c r="I66" s="6"/>
      <c r="J66" s="6"/>
      <c r="K66" s="50"/>
      <c r="L66" s="49"/>
    </row>
    <row r="67" spans="2:14" ht="18" x14ac:dyDescent="0.35">
      <c r="B67" s="55" t="s">
        <v>68</v>
      </c>
      <c r="C67" s="56"/>
      <c r="D67" s="56"/>
      <c r="E67" s="56"/>
      <c r="F67" s="56"/>
      <c r="G67" s="56"/>
      <c r="H67" s="56"/>
      <c r="I67" s="56"/>
      <c r="J67" s="56"/>
      <c r="K67" s="56"/>
      <c r="L67" s="52"/>
      <c r="M67" s="51"/>
      <c r="N67" s="51"/>
    </row>
    <row r="68" spans="2:14" x14ac:dyDescent="0.3">
      <c r="B68" s="6"/>
      <c r="C68" s="6"/>
      <c r="D68" s="6"/>
      <c r="E68" s="6"/>
      <c r="F68" s="6"/>
      <c r="G68" s="6"/>
      <c r="H68" s="6"/>
      <c r="I68" s="6"/>
      <c r="J68" s="6"/>
      <c r="K68" s="6"/>
      <c r="L68" s="49"/>
    </row>
    <row r="69" spans="2:14" x14ac:dyDescent="0.3">
      <c r="B69" s="23">
        <v>45323</v>
      </c>
      <c r="C69" s="6"/>
      <c r="D69" s="23">
        <v>45200</v>
      </c>
      <c r="E69" s="6"/>
      <c r="F69" s="23">
        <v>44835</v>
      </c>
      <c r="G69" s="6"/>
      <c r="H69" s="6"/>
      <c r="I69" s="23">
        <v>44470</v>
      </c>
      <c r="J69" s="6"/>
      <c r="K69" s="23">
        <v>43862</v>
      </c>
      <c r="L69" s="49"/>
    </row>
    <row r="70" spans="2:14" x14ac:dyDescent="0.3">
      <c r="B70" s="3">
        <f>F20</f>
        <v>700</v>
      </c>
      <c r="C70" s="3"/>
      <c r="D70" s="3">
        <f>B70/1.049</f>
        <v>667.30219256434702</v>
      </c>
      <c r="E70" s="6"/>
      <c r="F70" s="3">
        <f>D70/1.051</f>
        <v>634.92121081288974</v>
      </c>
      <c r="G70" s="6"/>
      <c r="H70" s="6"/>
      <c r="I70" s="3">
        <f>F70/1.01</f>
        <v>628.6348621909799</v>
      </c>
      <c r="J70" s="6"/>
      <c r="K70" s="3">
        <f>I70</f>
        <v>628.6348621909799</v>
      </c>
      <c r="L70" s="49"/>
    </row>
    <row r="71" spans="2:14" x14ac:dyDescent="0.3">
      <c r="B71" s="6"/>
      <c r="C71" s="6"/>
      <c r="D71" s="6"/>
      <c r="E71" s="6"/>
      <c r="F71" s="6"/>
      <c r="G71" s="6"/>
      <c r="H71" s="6"/>
      <c r="I71" s="6"/>
      <c r="J71" s="6"/>
      <c r="K71" s="6"/>
      <c r="L71" s="49"/>
    </row>
  </sheetData>
  <sheetProtection algorithmName="SHA-512" hashValue="Pi9D9Z8cp1bMtXeaWwj2dZiqzrcY57Kg5WuVfZM9/C+JSoi0hKoDfvtjUKV6j9ymfYBQqjlB4mC/XG3wzB3Qvw==" saltValue="gI44LQh6FAD4y1PqgzD/Uw==" spinCount="100000" sheet="1" objects="1" scenarios="1"/>
  <mergeCells count="11">
    <mergeCell ref="D32:H33"/>
    <mergeCell ref="B2:B6"/>
    <mergeCell ref="D3:H5"/>
    <mergeCell ref="D8:H11"/>
    <mergeCell ref="D16:H18"/>
    <mergeCell ref="D26:H28"/>
    <mergeCell ref="D38:H39"/>
    <mergeCell ref="D44:H45"/>
    <mergeCell ref="D52:H53"/>
    <mergeCell ref="B62:K62"/>
    <mergeCell ref="B67:K67"/>
  </mergeCells>
  <hyperlinks>
    <hyperlink ref="I29" location="'2020'!A1" display="Voir le calcul" xr:uid="{30918E08-5A48-4F70-A08C-B1FF5ACF2E16}"/>
    <hyperlink ref="I35" location="'2021'!A1" display="Voir le calcul" xr:uid="{7971E805-51B2-4B6B-8548-92637CBFFA25}"/>
    <hyperlink ref="I41" location="'2022'!A1" display="Voir le calcul" xr:uid="{D2D471D4-E34E-4387-825F-5259C0D1B121}"/>
    <hyperlink ref="I47" location="'2023'!A1" display="Voir le calcul" xr:uid="{E5DF43D9-BEA9-4160-BA0C-8D6361FF1CBF}"/>
    <hyperlink ref="I57" location="'2024'!A1" display="Voir le calcul" xr:uid="{93E35A8E-BC76-4C91-B6DC-AB7CA9C9D9A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C982F-DE7D-461C-A2BC-608845C51C19}">
  <dimension ref="A1:K17"/>
  <sheetViews>
    <sheetView workbookViewId="0">
      <selection activeCell="M7" sqref="M7"/>
    </sheetView>
  </sheetViews>
  <sheetFormatPr baseColWidth="10" defaultRowHeight="14.4" x14ac:dyDescent="0.3"/>
  <cols>
    <col min="2" max="2" width="14.109375" bestFit="1" customWidth="1"/>
    <col min="4" max="4" width="11.77734375" customWidth="1"/>
    <col min="8" max="8" width="13.5546875" customWidth="1"/>
    <col min="9" max="9" width="11.5546875" style="46"/>
    <col min="10" max="10" width="14.77734375" customWidth="1"/>
  </cols>
  <sheetData>
    <row r="1" spans="1:11" ht="25.8" x14ac:dyDescent="0.5">
      <c r="A1" s="67" t="s">
        <v>15</v>
      </c>
      <c r="B1" s="67"/>
      <c r="C1" s="67"/>
      <c r="D1" s="67"/>
      <c r="E1" s="67"/>
      <c r="F1" s="67"/>
      <c r="G1" s="67"/>
      <c r="H1" s="67"/>
      <c r="I1" s="67"/>
      <c r="J1" s="67"/>
      <c r="K1" s="67"/>
    </row>
    <row r="2" spans="1:11" s="7" customFormat="1" ht="93.6" x14ac:dyDescent="0.3">
      <c r="A2" s="1" t="s">
        <v>1</v>
      </c>
      <c r="B2" s="1" t="s">
        <v>2</v>
      </c>
      <c r="C2" s="1" t="s">
        <v>3</v>
      </c>
      <c r="D2" s="1" t="s">
        <v>4</v>
      </c>
      <c r="E2" s="1" t="s">
        <v>5</v>
      </c>
      <c r="F2" s="1" t="s">
        <v>6</v>
      </c>
      <c r="G2" s="1" t="s">
        <v>7</v>
      </c>
      <c r="H2" s="1" t="s">
        <v>8</v>
      </c>
      <c r="I2" s="45" t="s">
        <v>63</v>
      </c>
      <c r="J2" s="1" t="s">
        <v>58</v>
      </c>
      <c r="K2" s="1" t="s">
        <v>9</v>
      </c>
    </row>
    <row r="3" spans="1:11" x14ac:dyDescent="0.3">
      <c r="A3" s="27">
        <v>43862</v>
      </c>
      <c r="B3" s="28">
        <f>'A remplir'!K65</f>
        <v>1160.2090300521472</v>
      </c>
      <c r="C3" s="31">
        <v>0</v>
      </c>
      <c r="D3" s="28">
        <f>B3*C3</f>
        <v>0</v>
      </c>
      <c r="E3" s="28">
        <f>'A remplir'!K70</f>
        <v>628.6348621909799</v>
      </c>
      <c r="F3" s="31">
        <v>0</v>
      </c>
      <c r="G3" s="28">
        <f>(E3*F3)/100</f>
        <v>0</v>
      </c>
      <c r="H3" s="32">
        <f>B3+E3</f>
        <v>1788.8438922431271</v>
      </c>
      <c r="I3" s="48"/>
      <c r="J3" s="28">
        <f>H3</f>
        <v>1788.8438922431271</v>
      </c>
      <c r="K3" s="48"/>
    </row>
    <row r="4" spans="1:11" x14ac:dyDescent="0.3">
      <c r="A4" s="27">
        <v>43891</v>
      </c>
      <c r="B4" s="28">
        <f>SUM(B3+D3)</f>
        <v>1160.2090300521472</v>
      </c>
      <c r="C4" s="31">
        <v>0</v>
      </c>
      <c r="D4" s="28">
        <f t="shared" ref="D4:D13" si="0">B4*C4</f>
        <v>0</v>
      </c>
      <c r="E4" s="28">
        <f>E3+G3</f>
        <v>628.6348621909799</v>
      </c>
      <c r="F4" s="31">
        <v>0</v>
      </c>
      <c r="G4" s="28">
        <f t="shared" ref="G4:G13" si="1">(E4*F4)/100</f>
        <v>0</v>
      </c>
      <c r="H4" s="28">
        <f t="shared" ref="H4:H13" si="2">B4+E4</f>
        <v>1788.8438922431271</v>
      </c>
      <c r="I4" s="28">
        <v>0</v>
      </c>
      <c r="J4" s="28">
        <f t="shared" ref="J4:J13" si="3">J3*I4/100+J3</f>
        <v>1788.8438922431271</v>
      </c>
      <c r="K4" s="28">
        <f t="shared" ref="K4:K13" si="4">H4-J4</f>
        <v>0</v>
      </c>
    </row>
    <row r="5" spans="1:11" x14ac:dyDescent="0.3">
      <c r="A5" s="27">
        <v>43922</v>
      </c>
      <c r="B5" s="28">
        <f t="shared" ref="B5:B13" si="5">SUM(B4+D4)</f>
        <v>1160.2090300521472</v>
      </c>
      <c r="C5" s="31">
        <v>0</v>
      </c>
      <c r="D5" s="28">
        <f t="shared" si="0"/>
        <v>0</v>
      </c>
      <c r="E5" s="28">
        <f t="shared" ref="E5:E13" si="6">E4+G4</f>
        <v>628.6348621909799</v>
      </c>
      <c r="F5" s="31">
        <v>0</v>
      </c>
      <c r="G5" s="28">
        <f t="shared" si="1"/>
        <v>0</v>
      </c>
      <c r="H5" s="28">
        <f t="shared" si="2"/>
        <v>1788.8438922431271</v>
      </c>
      <c r="I5" s="28">
        <v>0</v>
      </c>
      <c r="J5" s="28">
        <f t="shared" si="3"/>
        <v>1788.8438922431271</v>
      </c>
      <c r="K5" s="28">
        <f t="shared" si="4"/>
        <v>0</v>
      </c>
    </row>
    <row r="6" spans="1:11" x14ac:dyDescent="0.3">
      <c r="A6" s="27">
        <v>43952</v>
      </c>
      <c r="B6" s="28">
        <f t="shared" si="5"/>
        <v>1160.2090300521472</v>
      </c>
      <c r="C6" s="31">
        <v>0</v>
      </c>
      <c r="D6" s="28">
        <f t="shared" si="0"/>
        <v>0</v>
      </c>
      <c r="E6" s="28">
        <f t="shared" si="6"/>
        <v>628.6348621909799</v>
      </c>
      <c r="F6" s="31">
        <v>0</v>
      </c>
      <c r="G6" s="28">
        <f t="shared" si="1"/>
        <v>0</v>
      </c>
      <c r="H6" s="28">
        <f t="shared" si="2"/>
        <v>1788.8438922431271</v>
      </c>
      <c r="I6" s="28">
        <v>0.18990000000000001</v>
      </c>
      <c r="J6" s="28">
        <f t="shared" si="3"/>
        <v>1792.2409067944968</v>
      </c>
      <c r="K6" s="28">
        <f t="shared" si="4"/>
        <v>-3.3970145513696934</v>
      </c>
    </row>
    <row r="7" spans="1:11" x14ac:dyDescent="0.3">
      <c r="A7" s="27">
        <v>43983</v>
      </c>
      <c r="B7" s="28">
        <f t="shared" si="5"/>
        <v>1160.2090300521472</v>
      </c>
      <c r="C7" s="31">
        <v>0</v>
      </c>
      <c r="D7" s="28">
        <f t="shared" si="0"/>
        <v>0</v>
      </c>
      <c r="E7" s="28">
        <f t="shared" si="6"/>
        <v>628.6348621909799</v>
      </c>
      <c r="F7" s="31">
        <v>0</v>
      </c>
      <c r="G7" s="28">
        <f t="shared" si="1"/>
        <v>0</v>
      </c>
      <c r="H7" s="28">
        <f t="shared" si="2"/>
        <v>1788.8438922431271</v>
      </c>
      <c r="I7" s="28">
        <v>9.4799999999999995E-2</v>
      </c>
      <c r="J7" s="28">
        <f t="shared" si="3"/>
        <v>1793.9399511741381</v>
      </c>
      <c r="K7" s="28">
        <f t="shared" si="4"/>
        <v>-5.0960589310109299</v>
      </c>
    </row>
    <row r="8" spans="1:11" x14ac:dyDescent="0.3">
      <c r="A8" s="27">
        <v>44013</v>
      </c>
      <c r="B8" s="28">
        <f t="shared" si="5"/>
        <v>1160.2090300521472</v>
      </c>
      <c r="C8" s="31">
        <v>0</v>
      </c>
      <c r="D8" s="28">
        <f t="shared" si="0"/>
        <v>0</v>
      </c>
      <c r="E8" s="28">
        <f t="shared" si="6"/>
        <v>628.6348621909799</v>
      </c>
      <c r="F8" s="31">
        <v>0</v>
      </c>
      <c r="G8" s="28">
        <f t="shared" si="1"/>
        <v>0</v>
      </c>
      <c r="H8" s="28">
        <f t="shared" si="2"/>
        <v>1788.8438922431271</v>
      </c>
      <c r="I8" s="28">
        <v>0.37880000000000003</v>
      </c>
      <c r="J8" s="28">
        <f t="shared" si="3"/>
        <v>1800.7353957091857</v>
      </c>
      <c r="K8" s="28">
        <f t="shared" si="4"/>
        <v>-11.891503466058566</v>
      </c>
    </row>
    <row r="9" spans="1:11" x14ac:dyDescent="0.3">
      <c r="A9" s="27">
        <v>44044</v>
      </c>
      <c r="B9" s="28">
        <f t="shared" si="5"/>
        <v>1160.2090300521472</v>
      </c>
      <c r="C9" s="31">
        <v>0</v>
      </c>
      <c r="D9" s="28">
        <f t="shared" si="0"/>
        <v>0</v>
      </c>
      <c r="E9" s="28">
        <f t="shared" si="6"/>
        <v>628.6348621909799</v>
      </c>
      <c r="F9" s="31">
        <v>0</v>
      </c>
      <c r="G9" s="28">
        <f t="shared" si="1"/>
        <v>0</v>
      </c>
      <c r="H9" s="28">
        <f t="shared" si="2"/>
        <v>1788.8438922431271</v>
      </c>
      <c r="I9" s="28">
        <v>-9.4299999999999995E-2</v>
      </c>
      <c r="J9" s="28">
        <f t="shared" si="3"/>
        <v>1799.0373022310318</v>
      </c>
      <c r="K9" s="28">
        <f t="shared" si="4"/>
        <v>-10.193409987904715</v>
      </c>
    </row>
    <row r="10" spans="1:11" x14ac:dyDescent="0.3">
      <c r="A10" s="27">
        <v>44075</v>
      </c>
      <c r="B10" s="28">
        <f t="shared" si="5"/>
        <v>1160.2090300521472</v>
      </c>
      <c r="C10" s="31">
        <v>0</v>
      </c>
      <c r="D10" s="28">
        <f t="shared" si="0"/>
        <v>0</v>
      </c>
      <c r="E10" s="28">
        <f t="shared" si="6"/>
        <v>628.6348621909799</v>
      </c>
      <c r="F10" s="31">
        <v>0</v>
      </c>
      <c r="G10" s="28">
        <f t="shared" si="1"/>
        <v>0</v>
      </c>
      <c r="H10" s="28">
        <f t="shared" si="2"/>
        <v>1788.8438922431271</v>
      </c>
      <c r="I10" s="28">
        <v>-0.56659999999999999</v>
      </c>
      <c r="J10" s="28">
        <f t="shared" si="3"/>
        <v>1788.8439568765907</v>
      </c>
      <c r="K10" s="28">
        <f t="shared" si="4"/>
        <v>-6.4633463580321404E-5</v>
      </c>
    </row>
    <row r="11" spans="1:11" x14ac:dyDescent="0.3">
      <c r="A11" s="27">
        <v>44105</v>
      </c>
      <c r="B11" s="28">
        <f t="shared" si="5"/>
        <v>1160.2090300521472</v>
      </c>
      <c r="C11" s="31">
        <v>0</v>
      </c>
      <c r="D11" s="28">
        <f t="shared" si="0"/>
        <v>0</v>
      </c>
      <c r="E11" s="28">
        <f t="shared" si="6"/>
        <v>628.6348621909799</v>
      </c>
      <c r="F11" s="31">
        <v>0</v>
      </c>
      <c r="G11" s="28">
        <f t="shared" si="1"/>
        <v>0</v>
      </c>
      <c r="H11" s="28">
        <f t="shared" si="2"/>
        <v>1788.8438922431271</v>
      </c>
      <c r="I11" s="28">
        <v>0</v>
      </c>
      <c r="J11" s="28">
        <f t="shared" si="3"/>
        <v>1788.8439568765907</v>
      </c>
      <c r="K11" s="28">
        <f t="shared" si="4"/>
        <v>-6.4633463580321404E-5</v>
      </c>
    </row>
    <row r="12" spans="1:11" x14ac:dyDescent="0.3">
      <c r="A12" s="27">
        <v>44136</v>
      </c>
      <c r="B12" s="28">
        <f t="shared" si="5"/>
        <v>1160.2090300521472</v>
      </c>
      <c r="C12" s="31">
        <v>0</v>
      </c>
      <c r="D12" s="28">
        <f t="shared" si="0"/>
        <v>0</v>
      </c>
      <c r="E12" s="28">
        <f t="shared" si="6"/>
        <v>628.6348621909799</v>
      </c>
      <c r="F12" s="31">
        <v>0</v>
      </c>
      <c r="G12" s="28">
        <f t="shared" si="1"/>
        <v>0</v>
      </c>
      <c r="H12" s="28">
        <f t="shared" si="2"/>
        <v>1788.8438922431271</v>
      </c>
      <c r="I12" s="28">
        <v>0.18990000000000001</v>
      </c>
      <c r="J12" s="28">
        <f t="shared" si="3"/>
        <v>1792.2409715506994</v>
      </c>
      <c r="K12" s="28">
        <f t="shared" si="4"/>
        <v>-3.3970793075723122</v>
      </c>
    </row>
    <row r="13" spans="1:11" x14ac:dyDescent="0.3">
      <c r="A13" s="27">
        <v>44166</v>
      </c>
      <c r="B13" s="28">
        <f t="shared" si="5"/>
        <v>1160.2090300521472</v>
      </c>
      <c r="C13" s="31">
        <v>0</v>
      </c>
      <c r="D13" s="28">
        <f t="shared" si="0"/>
        <v>0</v>
      </c>
      <c r="E13" s="28">
        <f t="shared" si="6"/>
        <v>628.6348621909799</v>
      </c>
      <c r="F13" s="31">
        <v>0</v>
      </c>
      <c r="G13" s="28">
        <f t="shared" si="1"/>
        <v>0</v>
      </c>
      <c r="H13" s="28">
        <f t="shared" si="2"/>
        <v>1788.8438922431271</v>
      </c>
      <c r="I13" s="28">
        <v>0.28439999999999999</v>
      </c>
      <c r="J13" s="28">
        <f t="shared" si="3"/>
        <v>1797.3381048737897</v>
      </c>
      <c r="K13" s="28">
        <f t="shared" si="4"/>
        <v>-8.4942126306625596</v>
      </c>
    </row>
    <row r="14" spans="1:11" x14ac:dyDescent="0.3">
      <c r="A14" s="31"/>
      <c r="B14" s="31"/>
      <c r="C14" s="31"/>
      <c r="D14" s="28"/>
      <c r="E14" s="28"/>
      <c r="F14" s="31"/>
      <c r="G14" s="31"/>
      <c r="H14" s="31"/>
      <c r="I14" s="28"/>
      <c r="J14" s="28"/>
      <c r="K14" s="28"/>
    </row>
    <row r="15" spans="1:11" s="26" customFormat="1" ht="19.8" x14ac:dyDescent="0.4">
      <c r="A15" s="33" t="s">
        <v>16</v>
      </c>
      <c r="B15" s="33"/>
      <c r="C15" s="33"/>
      <c r="D15" s="33"/>
      <c r="E15" s="33"/>
      <c r="F15" s="33"/>
      <c r="G15" s="33"/>
      <c r="H15" s="34">
        <f>SUM(H3:H13)</f>
        <v>19677.2828146744</v>
      </c>
      <c r="I15" s="34"/>
      <c r="J15" s="33"/>
      <c r="K15" s="34">
        <f>SUM(K3:K14)</f>
        <v>-42.469408141505937</v>
      </c>
    </row>
    <row r="17" spans="1:1" x14ac:dyDescent="0.3">
      <c r="A17" t="s">
        <v>52</v>
      </c>
    </row>
  </sheetData>
  <sheetProtection algorithmName="SHA-512" hashValue="yFjJbNzc3VV/m6Wo8bY9HPuSsE+AEW+PBWFxzBYodHv//6x8CRJog7zi2T13GSuy7ZSID/mAzcMR7fBIR3T5IA==" saltValue="s3e2bO1XaKYY3v8WEAfwJQ==" spinCount="100000" sheet="1"/>
  <mergeCells count="1">
    <mergeCell ref="A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6D95A-5622-4968-B767-9CCC4CFCD27C}">
  <dimension ref="A1:K19"/>
  <sheetViews>
    <sheetView workbookViewId="0">
      <selection activeCell="M5" sqref="M5"/>
    </sheetView>
  </sheetViews>
  <sheetFormatPr baseColWidth="10" defaultRowHeight="14.4" x14ac:dyDescent="0.3"/>
  <cols>
    <col min="1" max="1" width="15.44140625" customWidth="1"/>
    <col min="5" max="5" width="12.88671875" customWidth="1"/>
    <col min="6" max="6" width="13.44140625" customWidth="1"/>
    <col min="8" max="8" width="12.33203125" customWidth="1"/>
    <col min="10" max="10" width="14.88671875" customWidth="1"/>
  </cols>
  <sheetData>
    <row r="1" spans="1:11" ht="25.8" x14ac:dyDescent="0.5">
      <c r="A1" s="67" t="s">
        <v>13</v>
      </c>
      <c r="B1" s="67"/>
      <c r="C1" s="67"/>
      <c r="D1" s="67"/>
      <c r="E1" s="67"/>
      <c r="F1" s="67"/>
      <c r="G1" s="67"/>
      <c r="H1" s="67"/>
      <c r="I1" s="67"/>
      <c r="J1" s="67"/>
      <c r="K1" s="67"/>
    </row>
    <row r="2" spans="1:11" ht="62.4" x14ac:dyDescent="0.3">
      <c r="A2" s="1" t="s">
        <v>1</v>
      </c>
      <c r="B2" s="1" t="s">
        <v>2</v>
      </c>
      <c r="C2" s="1" t="s">
        <v>3</v>
      </c>
      <c r="D2" s="1" t="s">
        <v>4</v>
      </c>
      <c r="E2" s="1" t="s">
        <v>5</v>
      </c>
      <c r="F2" s="1" t="s">
        <v>6</v>
      </c>
      <c r="G2" s="1" t="s">
        <v>7</v>
      </c>
      <c r="H2" s="1" t="s">
        <v>8</v>
      </c>
      <c r="I2" s="1" t="s">
        <v>64</v>
      </c>
      <c r="J2" s="1" t="s">
        <v>58</v>
      </c>
      <c r="K2" s="1" t="s">
        <v>9</v>
      </c>
    </row>
    <row r="3" spans="1:11" ht="15.6" x14ac:dyDescent="0.3">
      <c r="A3" s="35" t="s">
        <v>27</v>
      </c>
      <c r="B3" s="36">
        <f>'2020'!B13</f>
        <v>1160.2090300521472</v>
      </c>
      <c r="C3" s="35"/>
      <c r="D3" s="35"/>
      <c r="E3" s="36">
        <f>'2020'!E13</f>
        <v>628.6348621909799</v>
      </c>
      <c r="F3" s="35"/>
      <c r="G3" s="35"/>
      <c r="H3" s="36">
        <f>B3+E3</f>
        <v>1788.8438922431271</v>
      </c>
      <c r="I3" s="35"/>
      <c r="J3" s="36">
        <f>'2020'!J13</f>
        <v>1797.3381048737897</v>
      </c>
      <c r="K3" s="35"/>
    </row>
    <row r="4" spans="1:11" x14ac:dyDescent="0.3">
      <c r="A4" s="27">
        <v>44197</v>
      </c>
      <c r="B4" s="28">
        <f>B3 +D3</f>
        <v>1160.2090300521472</v>
      </c>
      <c r="C4" s="29">
        <v>0.4</v>
      </c>
      <c r="D4" s="30">
        <f>B4*C4/100</f>
        <v>4.640836120208589</v>
      </c>
      <c r="E4" s="28">
        <f>E3</f>
        <v>628.6348621909799</v>
      </c>
      <c r="F4" s="31">
        <v>0</v>
      </c>
      <c r="G4" s="28">
        <f>(E4*F4)/100</f>
        <v>0</v>
      </c>
      <c r="H4" s="28">
        <f>B4+E4+ G4</f>
        <v>1788.8438922431271</v>
      </c>
      <c r="I4" s="28">
        <v>0.189</v>
      </c>
      <c r="J4" s="28">
        <f>J3*I4/100+J3</f>
        <v>1800.7350738920011</v>
      </c>
      <c r="K4" s="28">
        <f>H4-J4</f>
        <v>-11.891181648873953</v>
      </c>
    </row>
    <row r="5" spans="1:11" x14ac:dyDescent="0.3">
      <c r="A5" s="27">
        <v>44228</v>
      </c>
      <c r="B5" s="28">
        <f>SUM(B4+D4)</f>
        <v>1164.8498661723559</v>
      </c>
      <c r="C5" s="31">
        <v>0</v>
      </c>
      <c r="D5" s="28">
        <f>B5*C5</f>
        <v>0</v>
      </c>
      <c r="E5" s="28">
        <f>E4+G4</f>
        <v>628.6348621909799</v>
      </c>
      <c r="F5" s="31">
        <v>0</v>
      </c>
      <c r="G5" s="28">
        <f t="shared" ref="G5:G15" si="0">(E5*F5)/100</f>
        <v>0</v>
      </c>
      <c r="H5" s="28">
        <f t="shared" ref="H5:H15" si="1">B5+E5+ G5</f>
        <v>1793.4847283633358</v>
      </c>
      <c r="I5" s="28">
        <v>9.4299999999999995E-2</v>
      </c>
      <c r="J5" s="28">
        <f>J4*I5/100+J4</f>
        <v>1802.4331670666813</v>
      </c>
      <c r="K5" s="28">
        <f t="shared" ref="K5:K15" si="2">H5-J5</f>
        <v>-8.9484387033455732</v>
      </c>
    </row>
    <row r="6" spans="1:11" x14ac:dyDescent="0.3">
      <c r="A6" s="27">
        <v>44256</v>
      </c>
      <c r="B6" s="28">
        <f>SUM(B5+D5)</f>
        <v>1164.8498661723559</v>
      </c>
      <c r="C6" s="31">
        <v>0</v>
      </c>
      <c r="D6" s="28">
        <f t="shared" ref="D6:D15" si="3">B6*C6</f>
        <v>0</v>
      </c>
      <c r="E6" s="28">
        <f t="shared" ref="E6:E15" si="4">E5+G5</f>
        <v>628.6348621909799</v>
      </c>
      <c r="F6" s="31">
        <v>0</v>
      </c>
      <c r="G6" s="28">
        <f t="shared" si="0"/>
        <v>0</v>
      </c>
      <c r="H6" s="28">
        <f t="shared" si="1"/>
        <v>1793.4847283633358</v>
      </c>
      <c r="I6" s="28">
        <v>0.65980000000000005</v>
      </c>
      <c r="J6" s="28">
        <f>J5*I6/100+J5</f>
        <v>1814.3256211029873</v>
      </c>
      <c r="K6" s="28">
        <f t="shared" si="2"/>
        <v>-20.840892739651508</v>
      </c>
    </row>
    <row r="7" spans="1:11" x14ac:dyDescent="0.3">
      <c r="A7" s="27">
        <v>44287</v>
      </c>
      <c r="B7" s="28">
        <f t="shared" ref="B7:B15" si="5">SUM(B6+D6)</f>
        <v>1164.8498661723559</v>
      </c>
      <c r="C7" s="31">
        <v>0</v>
      </c>
      <c r="D7" s="28">
        <f t="shared" si="3"/>
        <v>0</v>
      </c>
      <c r="E7" s="28">
        <f t="shared" si="4"/>
        <v>628.6348621909799</v>
      </c>
      <c r="F7" s="31">
        <v>0</v>
      </c>
      <c r="G7" s="28">
        <f t="shared" si="0"/>
        <v>0</v>
      </c>
      <c r="H7" s="28">
        <f t="shared" si="1"/>
        <v>1793.4847283633358</v>
      </c>
      <c r="I7" s="28">
        <v>0.18729999999999999</v>
      </c>
      <c r="J7" s="28">
        <f>J6*I7/100+J6</f>
        <v>1817.7238529913132</v>
      </c>
      <c r="K7" s="28">
        <f t="shared" si="2"/>
        <v>-24.23912462797739</v>
      </c>
    </row>
    <row r="8" spans="1:11" x14ac:dyDescent="0.3">
      <c r="A8" s="27">
        <v>44317</v>
      </c>
      <c r="B8" s="28">
        <f t="shared" si="5"/>
        <v>1164.8498661723559</v>
      </c>
      <c r="C8" s="31">
        <v>0</v>
      </c>
      <c r="D8" s="28">
        <f t="shared" si="3"/>
        <v>0</v>
      </c>
      <c r="E8" s="28">
        <f t="shared" si="4"/>
        <v>628.6348621909799</v>
      </c>
      <c r="F8" s="31">
        <v>0</v>
      </c>
      <c r="G8" s="28">
        <f t="shared" si="0"/>
        <v>0</v>
      </c>
      <c r="H8" s="28">
        <f t="shared" si="1"/>
        <v>1793.4847283633358</v>
      </c>
      <c r="I8" s="28">
        <v>0.37380000000000002</v>
      </c>
      <c r="J8" s="28">
        <f t="shared" ref="J8:J15" si="6">J7*I8/100+J7</f>
        <v>1824.5185047537948</v>
      </c>
      <c r="K8" s="28">
        <f t="shared" si="2"/>
        <v>-31.033776390459025</v>
      </c>
    </row>
    <row r="9" spans="1:11" x14ac:dyDescent="0.3">
      <c r="A9" s="27">
        <v>44348</v>
      </c>
      <c r="B9" s="28">
        <f t="shared" si="5"/>
        <v>1164.8498661723559</v>
      </c>
      <c r="C9" s="31">
        <v>0</v>
      </c>
      <c r="D9" s="28">
        <f t="shared" si="3"/>
        <v>0</v>
      </c>
      <c r="E9" s="28">
        <f t="shared" si="4"/>
        <v>628.6348621909799</v>
      </c>
      <c r="F9" s="31">
        <v>0</v>
      </c>
      <c r="G9" s="28">
        <f t="shared" si="0"/>
        <v>0</v>
      </c>
      <c r="H9" s="28">
        <f t="shared" si="1"/>
        <v>1793.4847283633358</v>
      </c>
      <c r="I9" s="28">
        <v>0.1862</v>
      </c>
      <c r="J9" s="28">
        <f t="shared" si="6"/>
        <v>1827.9157582096464</v>
      </c>
      <c r="K9" s="28">
        <f t="shared" si="2"/>
        <v>-34.431029846310594</v>
      </c>
    </row>
    <row r="10" spans="1:11" x14ac:dyDescent="0.3">
      <c r="A10" s="27">
        <v>44378</v>
      </c>
      <c r="B10" s="28">
        <f t="shared" si="5"/>
        <v>1164.8498661723559</v>
      </c>
      <c r="C10" s="31">
        <v>0</v>
      </c>
      <c r="D10" s="28">
        <f t="shared" si="3"/>
        <v>0</v>
      </c>
      <c r="E10" s="28">
        <f t="shared" si="4"/>
        <v>628.6348621909799</v>
      </c>
      <c r="F10" s="31">
        <v>0</v>
      </c>
      <c r="G10" s="28">
        <f t="shared" si="0"/>
        <v>0</v>
      </c>
      <c r="H10" s="28">
        <f t="shared" si="1"/>
        <v>1793.4847283633358</v>
      </c>
      <c r="I10" s="28">
        <v>0</v>
      </c>
      <c r="J10" s="28">
        <f t="shared" si="6"/>
        <v>1827.9157582096464</v>
      </c>
      <c r="K10" s="28">
        <f t="shared" si="2"/>
        <v>-34.431029846310594</v>
      </c>
    </row>
    <row r="11" spans="1:11" x14ac:dyDescent="0.3">
      <c r="A11" s="27">
        <v>44409</v>
      </c>
      <c r="B11" s="28">
        <f t="shared" si="5"/>
        <v>1164.8498661723559</v>
      </c>
      <c r="C11" s="31">
        <v>0</v>
      </c>
      <c r="D11" s="28">
        <f t="shared" si="3"/>
        <v>0</v>
      </c>
      <c r="E11" s="28">
        <f t="shared" si="4"/>
        <v>628.6348621909799</v>
      </c>
      <c r="F11" s="31">
        <v>0</v>
      </c>
      <c r="G11" s="28">
        <f t="shared" si="0"/>
        <v>0</v>
      </c>
      <c r="H11" s="28">
        <f t="shared" si="1"/>
        <v>1793.4847283633358</v>
      </c>
      <c r="I11" s="28">
        <v>0.74350000000000005</v>
      </c>
      <c r="J11" s="28">
        <f t="shared" si="6"/>
        <v>1841.5063118719352</v>
      </c>
      <c r="K11" s="28">
        <f t="shared" si="2"/>
        <v>-48.021583508599406</v>
      </c>
    </row>
    <row r="12" spans="1:11" x14ac:dyDescent="0.3">
      <c r="A12" s="27">
        <v>44440</v>
      </c>
      <c r="B12" s="28">
        <f t="shared" si="5"/>
        <v>1164.8498661723559</v>
      </c>
      <c r="C12" s="31">
        <v>0</v>
      </c>
      <c r="D12" s="28">
        <f t="shared" si="3"/>
        <v>0</v>
      </c>
      <c r="E12" s="28">
        <f t="shared" si="4"/>
        <v>628.6348621909799</v>
      </c>
      <c r="F12" s="31">
        <v>0</v>
      </c>
      <c r="G12" s="28">
        <f t="shared" si="0"/>
        <v>0</v>
      </c>
      <c r="H12" s="28">
        <f t="shared" si="1"/>
        <v>1793.4847283633358</v>
      </c>
      <c r="I12" s="28">
        <v>-0.1845</v>
      </c>
      <c r="J12" s="28">
        <f t="shared" si="6"/>
        <v>1838.1087327265313</v>
      </c>
      <c r="K12" s="28">
        <f t="shared" si="2"/>
        <v>-44.624004363195581</v>
      </c>
    </row>
    <row r="13" spans="1:11" x14ac:dyDescent="0.3">
      <c r="A13" s="27">
        <v>44470</v>
      </c>
      <c r="B13" s="28">
        <f t="shared" si="5"/>
        <v>1164.8498661723559</v>
      </c>
      <c r="C13" s="31">
        <v>0</v>
      </c>
      <c r="D13" s="28">
        <f t="shared" si="3"/>
        <v>0</v>
      </c>
      <c r="E13" s="28">
        <f t="shared" si="4"/>
        <v>628.6348621909799</v>
      </c>
      <c r="F13" s="31">
        <v>0</v>
      </c>
      <c r="G13" s="28">
        <f t="shared" si="0"/>
        <v>0</v>
      </c>
      <c r="H13" s="28">
        <f t="shared" si="1"/>
        <v>1793.4847283633358</v>
      </c>
      <c r="I13" s="28">
        <v>0.36969999999999997</v>
      </c>
      <c r="J13" s="28">
        <f t="shared" si="6"/>
        <v>1844.9042207114214</v>
      </c>
      <c r="K13" s="28">
        <f t="shared" si="2"/>
        <v>-51.419492348085669</v>
      </c>
    </row>
    <row r="14" spans="1:11" x14ac:dyDescent="0.3">
      <c r="A14" s="27">
        <v>44501</v>
      </c>
      <c r="B14" s="28">
        <f t="shared" si="5"/>
        <v>1164.8498661723559</v>
      </c>
      <c r="C14" s="31">
        <v>0</v>
      </c>
      <c r="D14" s="28">
        <f t="shared" si="3"/>
        <v>0</v>
      </c>
      <c r="E14" s="28">
        <f t="shared" si="4"/>
        <v>628.6348621909799</v>
      </c>
      <c r="F14" s="29">
        <v>1</v>
      </c>
      <c r="G14" s="30">
        <f t="shared" si="0"/>
        <v>6.2863486219097986</v>
      </c>
      <c r="H14" s="28">
        <f t="shared" si="1"/>
        <v>1799.7710769852456</v>
      </c>
      <c r="I14" s="28">
        <v>0.46039999999999998</v>
      </c>
      <c r="J14" s="28">
        <f t="shared" si="6"/>
        <v>1853.3981597435768</v>
      </c>
      <c r="K14" s="28">
        <f t="shared" si="2"/>
        <v>-53.627082758331198</v>
      </c>
    </row>
    <row r="15" spans="1:11" x14ac:dyDescent="0.3">
      <c r="A15" s="27">
        <v>44531</v>
      </c>
      <c r="B15" s="28">
        <f t="shared" si="5"/>
        <v>1164.8498661723559</v>
      </c>
      <c r="C15" s="31">
        <v>0</v>
      </c>
      <c r="D15" s="28">
        <f t="shared" si="3"/>
        <v>0</v>
      </c>
      <c r="E15" s="28">
        <f t="shared" si="4"/>
        <v>634.92121081288974</v>
      </c>
      <c r="F15" s="31">
        <v>0</v>
      </c>
      <c r="G15" s="28">
        <f t="shared" si="0"/>
        <v>0</v>
      </c>
      <c r="H15" s="28">
        <f t="shared" si="1"/>
        <v>1799.7710769852456</v>
      </c>
      <c r="I15" s="28">
        <v>0.18329999999999999</v>
      </c>
      <c r="J15" s="28">
        <f t="shared" si="6"/>
        <v>1856.7954385703868</v>
      </c>
      <c r="K15" s="28">
        <f t="shared" si="2"/>
        <v>-57.02436158514115</v>
      </c>
    </row>
    <row r="16" spans="1:11" x14ac:dyDescent="0.3">
      <c r="A16" s="31"/>
      <c r="B16" s="31"/>
      <c r="C16" s="31"/>
      <c r="D16" s="31"/>
      <c r="E16" s="31"/>
      <c r="F16" s="31"/>
      <c r="G16" s="31"/>
      <c r="H16" s="31"/>
      <c r="I16" s="31"/>
      <c r="J16" s="31"/>
      <c r="K16" s="31"/>
    </row>
    <row r="17" spans="1:11" s="26" customFormat="1" ht="19.8" x14ac:dyDescent="0.4">
      <c r="A17" s="33" t="s">
        <v>14</v>
      </c>
      <c r="B17" s="33"/>
      <c r="C17" s="33"/>
      <c r="D17" s="33"/>
      <c r="E17" s="33"/>
      <c r="F17" s="33"/>
      <c r="G17" s="33"/>
      <c r="H17" s="34">
        <f>SUM(H4:H15)</f>
        <v>21529.74860148364</v>
      </c>
      <c r="I17" s="33"/>
      <c r="J17" s="33"/>
      <c r="K17" s="34">
        <f>SUM(K4:K16)</f>
        <v>-420.53199836628164</v>
      </c>
    </row>
    <row r="19" spans="1:11" x14ac:dyDescent="0.3">
      <c r="A19" t="s">
        <v>52</v>
      </c>
    </row>
  </sheetData>
  <sheetProtection algorithmName="SHA-512" hashValue="yj46NbKzj4eP5JgYSDelE5aSPuj1zdwxWGWBYVH5Qk8Jzr4lvI6LCRDkC8hzgSOA88sLq7RHvtsS205E/8l+BA==" saltValue="T2UhjWyP7ljva60g7AFfEA==" spinCount="100000" sheet="1"/>
  <mergeCells count="1">
    <mergeCell ref="A1:K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7EBD7-61DE-4CBB-9581-73480B97EEE8}">
  <dimension ref="A1:O19"/>
  <sheetViews>
    <sheetView workbookViewId="0">
      <selection activeCell="O5" sqref="O5"/>
    </sheetView>
  </sheetViews>
  <sheetFormatPr baseColWidth="10" defaultRowHeight="14.4" x14ac:dyDescent="0.3"/>
  <cols>
    <col min="1" max="1" width="15.5546875" customWidth="1"/>
    <col min="8" max="8" width="13.109375" customWidth="1"/>
    <col min="9" max="9" width="12.44140625" customWidth="1"/>
    <col min="10" max="10" width="15" customWidth="1"/>
    <col min="11" max="11" width="16.88671875" customWidth="1"/>
  </cols>
  <sheetData>
    <row r="1" spans="1:15" ht="25.8" x14ac:dyDescent="0.5">
      <c r="A1" s="67" t="s">
        <v>11</v>
      </c>
      <c r="B1" s="67"/>
      <c r="C1" s="67"/>
      <c r="D1" s="67"/>
      <c r="E1" s="67"/>
      <c r="F1" s="67"/>
      <c r="G1" s="67"/>
      <c r="H1" s="67"/>
      <c r="I1" s="67"/>
      <c r="J1" s="67"/>
      <c r="K1" s="67"/>
    </row>
    <row r="2" spans="1:15" ht="93.6" x14ac:dyDescent="0.3">
      <c r="A2" s="1" t="s">
        <v>1</v>
      </c>
      <c r="B2" s="1" t="s">
        <v>2</v>
      </c>
      <c r="C2" s="1" t="s">
        <v>3</v>
      </c>
      <c r="D2" s="1" t="s">
        <v>4</v>
      </c>
      <c r="E2" s="1" t="s">
        <v>5</v>
      </c>
      <c r="F2" s="1" t="s">
        <v>6</v>
      </c>
      <c r="G2" s="1" t="s">
        <v>7</v>
      </c>
      <c r="H2" s="1" t="s">
        <v>8</v>
      </c>
      <c r="I2" s="1" t="s">
        <v>65</v>
      </c>
      <c r="J2" s="1" t="s">
        <v>58</v>
      </c>
      <c r="K2" s="1" t="s">
        <v>9</v>
      </c>
    </row>
    <row r="3" spans="1:15" ht="15.6" x14ac:dyDescent="0.3">
      <c r="A3" s="35" t="s">
        <v>28</v>
      </c>
      <c r="B3" s="36">
        <f>'2021'!B15</f>
        <v>1164.8498661723559</v>
      </c>
      <c r="C3" s="35"/>
      <c r="D3" s="35"/>
      <c r="E3" s="36">
        <f>'2021'!E15</f>
        <v>634.92121081288974</v>
      </c>
      <c r="F3" s="35"/>
      <c r="G3" s="35"/>
      <c r="H3" s="36">
        <f>B3+E3</f>
        <v>1799.7710769852456</v>
      </c>
      <c r="I3" s="35"/>
      <c r="J3" s="36">
        <f>'2021'!J15</f>
        <v>1856.7954385703868</v>
      </c>
      <c r="K3" s="35"/>
    </row>
    <row r="4" spans="1:15" x14ac:dyDescent="0.3">
      <c r="A4" s="27">
        <v>44562</v>
      </c>
      <c r="B4" s="28">
        <f>SUM(B3+D3)</f>
        <v>1164.8498661723559</v>
      </c>
      <c r="C4" s="29">
        <v>1.1000000000000001</v>
      </c>
      <c r="D4" s="30">
        <f>B4*C4/100</f>
        <v>12.813348527895917</v>
      </c>
      <c r="E4" s="28">
        <f>E3</f>
        <v>634.92121081288974</v>
      </c>
      <c r="F4" s="31">
        <v>0</v>
      </c>
      <c r="G4" s="28">
        <f>(E4*F4)/100</f>
        <v>0</v>
      </c>
      <c r="H4" s="28">
        <f>B4+E4+G4</f>
        <v>1799.7710769852456</v>
      </c>
      <c r="I4" s="47">
        <v>0.183</v>
      </c>
      <c r="J4" s="28">
        <f>J3*I4/100+J3</f>
        <v>1860.1933742229705</v>
      </c>
      <c r="K4" s="28">
        <f>H4-J4</f>
        <v>-60.422297237724933</v>
      </c>
      <c r="O4" t="s">
        <v>71</v>
      </c>
    </row>
    <row r="5" spans="1:15" x14ac:dyDescent="0.3">
      <c r="A5" s="27">
        <v>44593</v>
      </c>
      <c r="B5" s="28">
        <f>SUM(B4+D4)</f>
        <v>1177.6632147002517</v>
      </c>
      <c r="C5" s="31">
        <v>0</v>
      </c>
      <c r="D5" s="28">
        <f>B5*C5</f>
        <v>0</v>
      </c>
      <c r="E5" s="28">
        <f>E4+G4</f>
        <v>634.92121081288974</v>
      </c>
      <c r="F5" s="31">
        <v>0</v>
      </c>
      <c r="G5" s="28">
        <f t="shared" ref="G5:G15" si="0">(E5*F5)/100</f>
        <v>0</v>
      </c>
      <c r="H5" s="28">
        <f t="shared" ref="H5:H15" si="1">B5+E5+G5</f>
        <v>1812.5844255131415</v>
      </c>
      <c r="I5" s="47">
        <v>0.91320000000000001</v>
      </c>
      <c r="J5" s="28">
        <f>J4*I5/100+J4</f>
        <v>1877.1806601163746</v>
      </c>
      <c r="K5" s="28">
        <f t="shared" ref="K5:K15" si="2">H5-J5</f>
        <v>-64.596234603233142</v>
      </c>
    </row>
    <row r="6" spans="1:15" x14ac:dyDescent="0.3">
      <c r="A6" s="27">
        <v>44621</v>
      </c>
      <c r="B6" s="28">
        <f>SUM(B5+D5)</f>
        <v>1177.6632147002517</v>
      </c>
      <c r="C6" s="31">
        <v>0</v>
      </c>
      <c r="D6" s="28">
        <f t="shared" ref="D6:D15" si="3">B6*C6</f>
        <v>0</v>
      </c>
      <c r="E6" s="28">
        <f t="shared" ref="E6:E15" si="4">E5+G5</f>
        <v>634.92121081288974</v>
      </c>
      <c r="F6" s="31">
        <v>0</v>
      </c>
      <c r="G6" s="28">
        <f t="shared" si="0"/>
        <v>0</v>
      </c>
      <c r="H6" s="28">
        <f t="shared" si="1"/>
        <v>1812.5844255131415</v>
      </c>
      <c r="I6" s="47">
        <v>1.629</v>
      </c>
      <c r="J6" s="28">
        <f t="shared" ref="J6:J15" si="5">J5*I6/100+J5</f>
        <v>1907.7599330696703</v>
      </c>
      <c r="K6" s="28">
        <f t="shared" si="2"/>
        <v>-95.175507556528828</v>
      </c>
    </row>
    <row r="7" spans="1:15" x14ac:dyDescent="0.3">
      <c r="A7" s="27">
        <v>44652</v>
      </c>
      <c r="B7" s="28">
        <f t="shared" ref="B7:B15" si="6">SUM(B6+D6)</f>
        <v>1177.6632147002517</v>
      </c>
      <c r="C7" s="31">
        <v>0</v>
      </c>
      <c r="D7" s="28">
        <f t="shared" si="3"/>
        <v>0</v>
      </c>
      <c r="E7" s="28">
        <f t="shared" si="4"/>
        <v>634.92121081288974</v>
      </c>
      <c r="F7" s="31">
        <v>0</v>
      </c>
      <c r="G7" s="28">
        <f t="shared" si="0"/>
        <v>0</v>
      </c>
      <c r="H7" s="28">
        <f t="shared" si="1"/>
        <v>1812.5844255131415</v>
      </c>
      <c r="I7" s="47">
        <v>0.44519999999999998</v>
      </c>
      <c r="J7" s="28">
        <f t="shared" si="5"/>
        <v>1916.2532802916965</v>
      </c>
      <c r="K7" s="28">
        <f t="shared" si="2"/>
        <v>-103.66885477855499</v>
      </c>
    </row>
    <row r="8" spans="1:15" x14ac:dyDescent="0.3">
      <c r="A8" s="27">
        <v>44682</v>
      </c>
      <c r="B8" s="28">
        <f t="shared" si="6"/>
        <v>1177.6632147002517</v>
      </c>
      <c r="C8" s="31">
        <v>0</v>
      </c>
      <c r="D8" s="28">
        <f t="shared" si="3"/>
        <v>0</v>
      </c>
      <c r="E8" s="28">
        <f t="shared" si="4"/>
        <v>634.92121081288974</v>
      </c>
      <c r="F8" s="31">
        <v>0</v>
      </c>
      <c r="G8" s="28">
        <f t="shared" si="0"/>
        <v>0</v>
      </c>
      <c r="H8" s="28">
        <f t="shared" si="1"/>
        <v>1812.5844255131415</v>
      </c>
      <c r="I8" s="47">
        <v>0.70920000000000005</v>
      </c>
      <c r="J8" s="28">
        <f t="shared" si="5"/>
        <v>1929.8433485555252</v>
      </c>
      <c r="K8" s="28">
        <f t="shared" si="2"/>
        <v>-117.25892304238369</v>
      </c>
    </row>
    <row r="9" spans="1:15" x14ac:dyDescent="0.3">
      <c r="A9" s="27">
        <v>44713</v>
      </c>
      <c r="B9" s="28">
        <f t="shared" si="6"/>
        <v>1177.6632147002517</v>
      </c>
      <c r="C9" s="31">
        <v>0</v>
      </c>
      <c r="D9" s="28">
        <f t="shared" si="3"/>
        <v>0</v>
      </c>
      <c r="E9" s="28">
        <f t="shared" si="4"/>
        <v>634.92121081288974</v>
      </c>
      <c r="F9" s="31">
        <v>0</v>
      </c>
      <c r="G9" s="28">
        <f t="shared" si="0"/>
        <v>0</v>
      </c>
      <c r="H9" s="28">
        <f t="shared" si="1"/>
        <v>1812.5844255131415</v>
      </c>
      <c r="I9" s="47">
        <v>0.88029999999999997</v>
      </c>
      <c r="J9" s="28">
        <f t="shared" si="5"/>
        <v>1946.8317595528595</v>
      </c>
      <c r="K9" s="28">
        <f t="shared" si="2"/>
        <v>-134.247334039718</v>
      </c>
    </row>
    <row r="10" spans="1:15" x14ac:dyDescent="0.3">
      <c r="A10" s="27">
        <v>44743</v>
      </c>
      <c r="B10" s="28">
        <f t="shared" si="6"/>
        <v>1177.6632147002517</v>
      </c>
      <c r="C10" s="29">
        <v>4</v>
      </c>
      <c r="D10" s="30">
        <f>B10*C10/100</f>
        <v>47.106528588010072</v>
      </c>
      <c r="E10" s="28">
        <f t="shared" si="4"/>
        <v>634.92121081288974</v>
      </c>
      <c r="F10" s="31">
        <v>0</v>
      </c>
      <c r="G10" s="28">
        <f t="shared" si="0"/>
        <v>0</v>
      </c>
      <c r="H10" s="28">
        <f t="shared" si="1"/>
        <v>1812.5844255131415</v>
      </c>
      <c r="I10" s="47">
        <v>0.26179999999999998</v>
      </c>
      <c r="J10" s="28">
        <f t="shared" si="5"/>
        <v>1951.9285650993688</v>
      </c>
      <c r="K10" s="28">
        <f t="shared" si="2"/>
        <v>-139.34413958622736</v>
      </c>
    </row>
    <row r="11" spans="1:15" x14ac:dyDescent="0.3">
      <c r="A11" s="27">
        <v>44774</v>
      </c>
      <c r="B11" s="28">
        <f t="shared" si="6"/>
        <v>1224.7697432882619</v>
      </c>
      <c r="C11" s="31">
        <v>0</v>
      </c>
      <c r="D11" s="28">
        <f t="shared" si="3"/>
        <v>0</v>
      </c>
      <c r="E11" s="28">
        <f t="shared" si="4"/>
        <v>634.92121081288974</v>
      </c>
      <c r="F11" s="31">
        <v>0</v>
      </c>
      <c r="G11" s="28">
        <f t="shared" si="0"/>
        <v>0</v>
      </c>
      <c r="H11" s="28">
        <f t="shared" si="1"/>
        <v>1859.6909541011516</v>
      </c>
      <c r="I11" s="47">
        <v>0.5222</v>
      </c>
      <c r="J11" s="28">
        <f t="shared" si="5"/>
        <v>1962.1215360663177</v>
      </c>
      <c r="K11" s="28">
        <f t="shared" si="2"/>
        <v>-102.43058196516608</v>
      </c>
    </row>
    <row r="12" spans="1:15" x14ac:dyDescent="0.3">
      <c r="A12" s="27">
        <v>44805</v>
      </c>
      <c r="B12" s="28">
        <f t="shared" si="6"/>
        <v>1224.7697432882619</v>
      </c>
      <c r="C12" s="31">
        <v>0</v>
      </c>
      <c r="D12" s="28">
        <f t="shared" si="3"/>
        <v>0</v>
      </c>
      <c r="E12" s="28">
        <f t="shared" si="4"/>
        <v>634.92121081288974</v>
      </c>
      <c r="F12" s="31">
        <v>0</v>
      </c>
      <c r="G12" s="28">
        <f t="shared" si="0"/>
        <v>0</v>
      </c>
      <c r="H12" s="28">
        <f t="shared" si="1"/>
        <v>1859.6909541011516</v>
      </c>
      <c r="I12" s="47">
        <v>-0.51949999999999996</v>
      </c>
      <c r="J12" s="28">
        <f t="shared" si="5"/>
        <v>1951.9283146864532</v>
      </c>
      <c r="K12" s="28">
        <f t="shared" si="2"/>
        <v>-92.237360585301531</v>
      </c>
    </row>
    <row r="13" spans="1:15" x14ac:dyDescent="0.3">
      <c r="A13" s="27">
        <v>44835</v>
      </c>
      <c r="B13" s="28">
        <f t="shared" si="6"/>
        <v>1224.7697432882619</v>
      </c>
      <c r="C13" s="31">
        <v>0</v>
      </c>
      <c r="D13" s="28">
        <f t="shared" si="3"/>
        <v>0</v>
      </c>
      <c r="E13" s="28">
        <f t="shared" si="4"/>
        <v>634.92121081288974</v>
      </c>
      <c r="F13" s="31">
        <v>0</v>
      </c>
      <c r="G13" s="28">
        <f t="shared" si="0"/>
        <v>0</v>
      </c>
      <c r="H13" s="28">
        <f t="shared" si="1"/>
        <v>1859.6909541011516</v>
      </c>
      <c r="I13" s="47">
        <v>1.2184999999999999</v>
      </c>
      <c r="J13" s="28">
        <f t="shared" si="5"/>
        <v>1975.7125612009077</v>
      </c>
      <c r="K13" s="28">
        <f t="shared" si="2"/>
        <v>-116.02160709975601</v>
      </c>
    </row>
    <row r="14" spans="1:15" x14ac:dyDescent="0.3">
      <c r="A14" s="27">
        <v>44866</v>
      </c>
      <c r="B14" s="28">
        <f t="shared" si="6"/>
        <v>1224.7697432882619</v>
      </c>
      <c r="C14" s="31">
        <v>0</v>
      </c>
      <c r="D14" s="28">
        <f t="shared" si="3"/>
        <v>0</v>
      </c>
      <c r="E14" s="28">
        <f t="shared" si="4"/>
        <v>634.92121081288974</v>
      </c>
      <c r="F14" s="29">
        <v>5.0999999999999996</v>
      </c>
      <c r="G14" s="30">
        <f t="shared" si="0"/>
        <v>32.380981751457377</v>
      </c>
      <c r="H14" s="28">
        <f t="shared" si="1"/>
        <v>1892.0719358526089</v>
      </c>
      <c r="I14" s="47">
        <v>0.4299</v>
      </c>
      <c r="J14" s="28">
        <f t="shared" si="5"/>
        <v>1984.2061495015103</v>
      </c>
      <c r="K14" s="28">
        <f t="shared" si="2"/>
        <v>-92.134213648901323</v>
      </c>
    </row>
    <row r="15" spans="1:15" x14ac:dyDescent="0.3">
      <c r="A15" s="27">
        <v>44896</v>
      </c>
      <c r="B15" s="28">
        <f t="shared" si="6"/>
        <v>1224.7697432882619</v>
      </c>
      <c r="C15" s="31">
        <v>0</v>
      </c>
      <c r="D15" s="28">
        <f t="shared" si="3"/>
        <v>0</v>
      </c>
      <c r="E15" s="28">
        <f t="shared" si="4"/>
        <v>667.30219256434714</v>
      </c>
      <c r="F15" s="31">
        <v>0</v>
      </c>
      <c r="G15" s="28">
        <f t="shared" si="0"/>
        <v>0</v>
      </c>
      <c r="H15" s="28">
        <f t="shared" si="1"/>
        <v>1892.0719358526089</v>
      </c>
      <c r="I15" s="47">
        <v>-8.5599999999999996E-2</v>
      </c>
      <c r="J15" s="28">
        <f t="shared" si="5"/>
        <v>1982.507669037537</v>
      </c>
      <c r="K15" s="28">
        <f t="shared" si="2"/>
        <v>-90.43573318492804</v>
      </c>
    </row>
    <row r="16" spans="1:15" x14ac:dyDescent="0.3">
      <c r="A16" s="31"/>
      <c r="B16" s="31"/>
      <c r="C16" s="31"/>
      <c r="D16" s="31"/>
      <c r="E16" s="31"/>
      <c r="F16" s="31"/>
      <c r="G16" s="31"/>
      <c r="H16" s="31"/>
      <c r="I16" s="31"/>
      <c r="J16" s="31"/>
      <c r="K16" s="31"/>
    </row>
    <row r="17" spans="1:11" s="26" customFormat="1" ht="19.8" x14ac:dyDescent="0.4">
      <c r="A17" s="33" t="s">
        <v>12</v>
      </c>
      <c r="B17" s="33"/>
      <c r="C17" s="33"/>
      <c r="D17" s="33"/>
      <c r="E17" s="33"/>
      <c r="F17" s="33"/>
      <c r="G17" s="33"/>
      <c r="H17" s="34">
        <f>SUM(H4:H16)</f>
        <v>22038.494364072765</v>
      </c>
      <c r="I17" s="33"/>
      <c r="J17" s="33"/>
      <c r="K17" s="37">
        <f>SUM(K4:K16)</f>
        <v>-1207.9727873284239</v>
      </c>
    </row>
    <row r="19" spans="1:11" x14ac:dyDescent="0.3">
      <c r="A19" t="s">
        <v>52</v>
      </c>
    </row>
  </sheetData>
  <sheetProtection algorithmName="SHA-512" hashValue="l2NTguZWSne2OE5HapjfijYQkpccn29Y2ByDsExjhSdOsLC3EEeueNLEARM/K9N2FmygcYqSO44+LMsKcOhHuw==" saltValue="qhtQjmV4QXF8NjeTrNw0pg==" spinCount="100000" sheet="1"/>
  <mergeCells count="1">
    <mergeCell ref="A1:K1"/>
  </mergeCells>
  <conditionalFormatting sqref="K4:K15">
    <cfRule type="cellIs" dxfId="5" priority="1" operator="lessThan">
      <formula>-100</formula>
    </cfRule>
    <cfRule type="cellIs" dxfId="4" priority="2" operator="less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EDDB7-10AA-4401-A80F-6D9B2D7C1C88}">
  <dimension ref="A1:K19"/>
  <sheetViews>
    <sheetView topLeftCell="A2" workbookViewId="0">
      <selection activeCell="J2" sqref="J2"/>
    </sheetView>
  </sheetViews>
  <sheetFormatPr baseColWidth="10" defaultRowHeight="14.4" x14ac:dyDescent="0.3"/>
  <cols>
    <col min="1" max="1" width="15.109375" customWidth="1"/>
    <col min="8" max="8" width="12.33203125" customWidth="1"/>
    <col min="9" max="9" width="12.88671875" customWidth="1"/>
    <col min="10" max="10" width="15.21875" customWidth="1"/>
    <col min="11" max="11" width="18.21875" customWidth="1"/>
  </cols>
  <sheetData>
    <row r="1" spans="1:11" ht="25.8" x14ac:dyDescent="0.5">
      <c r="A1" s="67" t="s">
        <v>0</v>
      </c>
      <c r="B1" s="67"/>
      <c r="C1" s="67"/>
      <c r="D1" s="67"/>
      <c r="E1" s="67"/>
      <c r="F1" s="67"/>
      <c r="G1" s="67"/>
      <c r="H1" s="67"/>
      <c r="I1" s="67"/>
      <c r="J1" s="67"/>
      <c r="K1" s="67"/>
    </row>
    <row r="2" spans="1:11" ht="93.6" x14ac:dyDescent="0.3">
      <c r="A2" s="1" t="s">
        <v>1</v>
      </c>
      <c r="B2" s="1" t="s">
        <v>2</v>
      </c>
      <c r="C2" s="1" t="s">
        <v>3</v>
      </c>
      <c r="D2" s="1" t="s">
        <v>4</v>
      </c>
      <c r="E2" s="1" t="s">
        <v>5</v>
      </c>
      <c r="F2" s="1" t="s">
        <v>6</v>
      </c>
      <c r="G2" s="1" t="s">
        <v>7</v>
      </c>
      <c r="H2" s="1" t="s">
        <v>8</v>
      </c>
      <c r="I2" s="1" t="s">
        <v>65</v>
      </c>
      <c r="J2" s="1" t="s">
        <v>58</v>
      </c>
      <c r="K2" s="1" t="s">
        <v>9</v>
      </c>
    </row>
    <row r="3" spans="1:11" ht="15.6" x14ac:dyDescent="0.3">
      <c r="A3" s="35" t="s">
        <v>29</v>
      </c>
      <c r="B3" s="36">
        <f>'2022'!B15</f>
        <v>1224.7697432882619</v>
      </c>
      <c r="C3" s="35"/>
      <c r="D3" s="35"/>
      <c r="E3" s="36">
        <f>'2022'!E15</f>
        <v>667.30219256434714</v>
      </c>
      <c r="F3" s="35"/>
      <c r="G3" s="35"/>
      <c r="H3" s="36">
        <f>B3+E3</f>
        <v>1892.0719358526089</v>
      </c>
      <c r="I3" s="35"/>
      <c r="J3" s="36">
        <f>'2022'!J15</f>
        <v>1982.507669037537</v>
      </c>
      <c r="K3" s="35"/>
    </row>
    <row r="4" spans="1:11" x14ac:dyDescent="0.3">
      <c r="A4" s="27">
        <v>44927</v>
      </c>
      <c r="B4" s="28">
        <f>B3</f>
        <v>1224.7697432882619</v>
      </c>
      <c r="C4" s="29">
        <v>0.8</v>
      </c>
      <c r="D4" s="30">
        <f>B4*C4/100</f>
        <v>9.7981579463060964</v>
      </c>
      <c r="E4" s="28">
        <f>E3</f>
        <v>667.30219256434714</v>
      </c>
      <c r="F4" s="31">
        <v>0</v>
      </c>
      <c r="G4" s="28">
        <f>(E4*F4)/100</f>
        <v>0</v>
      </c>
      <c r="H4" s="28">
        <f>B4+E4+G4</f>
        <v>1892.0719358526089</v>
      </c>
      <c r="I4" s="28">
        <v>0.4284</v>
      </c>
      <c r="J4" s="28">
        <f>J3*I4/100+J3</f>
        <v>1991.0007318916937</v>
      </c>
      <c r="K4" s="28">
        <f>H4-J4</f>
        <v>-98.928796039084773</v>
      </c>
    </row>
    <row r="5" spans="1:11" x14ac:dyDescent="0.3">
      <c r="A5" s="27">
        <v>44958</v>
      </c>
      <c r="B5" s="28">
        <f>SUM(B4+D4)</f>
        <v>1234.5679012345679</v>
      </c>
      <c r="C5" s="31">
        <v>0</v>
      </c>
      <c r="D5" s="28">
        <f>B5*C5</f>
        <v>0</v>
      </c>
      <c r="E5" s="28">
        <f>E4+G4</f>
        <v>667.30219256434714</v>
      </c>
      <c r="F5" s="31">
        <v>0</v>
      </c>
      <c r="G5" s="28">
        <f t="shared" ref="G5:G15" si="0">(E5*F5)/100</f>
        <v>0</v>
      </c>
      <c r="H5" s="28">
        <f t="shared" ref="H5:H15" si="1">B5+E5+G5</f>
        <v>1901.8700937989151</v>
      </c>
      <c r="I5" s="28">
        <v>1.1944999999999999</v>
      </c>
      <c r="J5" s="28">
        <f>J4*I5/100+J4</f>
        <v>2014.7832356341401</v>
      </c>
      <c r="K5" s="28">
        <f t="shared" ref="K5:K15" si="2">H5-J5</f>
        <v>-112.91314183522491</v>
      </c>
    </row>
    <row r="6" spans="1:11" x14ac:dyDescent="0.3">
      <c r="A6" s="27">
        <v>44986</v>
      </c>
      <c r="B6" s="28">
        <f>SUM(B5+D5)</f>
        <v>1234.5679012345679</v>
      </c>
      <c r="C6" s="31">
        <v>0</v>
      </c>
      <c r="D6" s="28">
        <f t="shared" ref="D6:D15" si="3">B6*C6</f>
        <v>0</v>
      </c>
      <c r="E6" s="28">
        <f t="shared" ref="E6:E13" si="4">E5+G5</f>
        <v>667.30219256434714</v>
      </c>
      <c r="F6" s="31">
        <v>0</v>
      </c>
      <c r="G6" s="28">
        <f t="shared" si="0"/>
        <v>0</v>
      </c>
      <c r="H6" s="28">
        <f t="shared" si="1"/>
        <v>1901.8700937989151</v>
      </c>
      <c r="I6" s="28">
        <v>1.0118</v>
      </c>
      <c r="J6" s="28">
        <f t="shared" ref="J6:J15" si="5">J5*I6/100+J5</f>
        <v>2035.1688124122863</v>
      </c>
      <c r="K6" s="28">
        <f t="shared" si="2"/>
        <v>-133.29871861337119</v>
      </c>
    </row>
    <row r="7" spans="1:11" x14ac:dyDescent="0.3">
      <c r="A7" s="27">
        <v>45017</v>
      </c>
      <c r="B7" s="28">
        <f t="shared" ref="B7:B15" si="6">SUM(B6+D6)</f>
        <v>1234.5679012345679</v>
      </c>
      <c r="C7" s="31">
        <v>0</v>
      </c>
      <c r="D7" s="28">
        <f t="shared" si="3"/>
        <v>0</v>
      </c>
      <c r="E7" s="28">
        <f t="shared" si="4"/>
        <v>667.30219256434714</v>
      </c>
      <c r="F7" s="31">
        <v>0</v>
      </c>
      <c r="G7" s="28">
        <f t="shared" si="0"/>
        <v>0</v>
      </c>
      <c r="H7" s="28">
        <f t="shared" si="1"/>
        <v>1901.8700937989151</v>
      </c>
      <c r="I7" s="28">
        <v>0.66779999999999995</v>
      </c>
      <c r="J7" s="28">
        <f t="shared" si="5"/>
        <v>2048.7596697415756</v>
      </c>
      <c r="K7" s="28">
        <f t="shared" si="2"/>
        <v>-146.88957594266049</v>
      </c>
    </row>
    <row r="8" spans="1:11" x14ac:dyDescent="0.3">
      <c r="A8" s="27">
        <v>45047</v>
      </c>
      <c r="B8" s="28">
        <f t="shared" si="6"/>
        <v>1234.5679012345679</v>
      </c>
      <c r="C8" s="31">
        <v>0</v>
      </c>
      <c r="D8" s="28">
        <f t="shared" si="3"/>
        <v>0</v>
      </c>
      <c r="E8" s="28">
        <f t="shared" si="4"/>
        <v>667.30219256434714</v>
      </c>
      <c r="F8" s="31">
        <v>0</v>
      </c>
      <c r="G8" s="28">
        <f t="shared" si="0"/>
        <v>0</v>
      </c>
      <c r="H8" s="28">
        <f t="shared" si="1"/>
        <v>1901.8700937989151</v>
      </c>
      <c r="I8" s="28">
        <v>-8.5599999999999996E-2</v>
      </c>
      <c r="J8" s="28">
        <f t="shared" si="5"/>
        <v>2047.005931464277</v>
      </c>
      <c r="K8" s="28">
        <f t="shared" si="2"/>
        <v>-145.13583766536181</v>
      </c>
    </row>
    <row r="9" spans="1:11" x14ac:dyDescent="0.3">
      <c r="A9" s="27">
        <v>45078</v>
      </c>
      <c r="B9" s="28">
        <f t="shared" si="6"/>
        <v>1234.5679012345679</v>
      </c>
      <c r="C9" s="31">
        <v>0</v>
      </c>
      <c r="D9" s="28">
        <f t="shared" si="3"/>
        <v>0</v>
      </c>
      <c r="E9" s="28">
        <f t="shared" si="4"/>
        <v>667.30219256434714</v>
      </c>
      <c r="F9" s="31">
        <v>0</v>
      </c>
      <c r="G9" s="28">
        <f t="shared" si="0"/>
        <v>0</v>
      </c>
      <c r="H9" s="28">
        <f t="shared" si="1"/>
        <v>1901.8700937989151</v>
      </c>
      <c r="I9" s="28">
        <v>0.16600000000000001</v>
      </c>
      <c r="J9" s="28">
        <f t="shared" si="5"/>
        <v>2050.4039613105078</v>
      </c>
      <c r="K9" s="28">
        <f t="shared" si="2"/>
        <v>-148.53386751159269</v>
      </c>
    </row>
    <row r="10" spans="1:11" x14ac:dyDescent="0.3">
      <c r="A10" s="27">
        <v>45108</v>
      </c>
      <c r="B10" s="28">
        <f t="shared" si="6"/>
        <v>1234.5679012345679</v>
      </c>
      <c r="C10" s="31">
        <v>0</v>
      </c>
      <c r="D10" s="28">
        <f t="shared" si="3"/>
        <v>0</v>
      </c>
      <c r="E10" s="28">
        <f t="shared" si="4"/>
        <v>667.30219256434714</v>
      </c>
      <c r="F10" s="31">
        <v>0</v>
      </c>
      <c r="G10" s="28">
        <f t="shared" si="0"/>
        <v>0</v>
      </c>
      <c r="H10" s="28">
        <f t="shared" si="1"/>
        <v>1901.8700937989151</v>
      </c>
      <c r="I10" s="28">
        <v>8.2900000000000001E-2</v>
      </c>
      <c r="J10" s="28">
        <f t="shared" si="5"/>
        <v>2052.1037461944343</v>
      </c>
      <c r="K10" s="28">
        <f t="shared" si="2"/>
        <v>-150.23365239551913</v>
      </c>
    </row>
    <row r="11" spans="1:11" x14ac:dyDescent="0.3">
      <c r="A11" s="27">
        <v>45139</v>
      </c>
      <c r="B11" s="28">
        <f t="shared" si="6"/>
        <v>1234.5679012345679</v>
      </c>
      <c r="C11" s="31">
        <v>0</v>
      </c>
      <c r="D11" s="28">
        <f t="shared" si="3"/>
        <v>0</v>
      </c>
      <c r="E11" s="28">
        <f t="shared" si="4"/>
        <v>667.30219256434714</v>
      </c>
      <c r="F11" s="31">
        <v>0</v>
      </c>
      <c r="G11" s="28">
        <f t="shared" si="0"/>
        <v>0</v>
      </c>
      <c r="H11" s="28">
        <f t="shared" si="1"/>
        <v>1901.8700937989151</v>
      </c>
      <c r="I11" s="28">
        <v>1.0762</v>
      </c>
      <c r="J11" s="28">
        <f t="shared" si="5"/>
        <v>2074.1884867109789</v>
      </c>
      <c r="K11" s="28">
        <f t="shared" si="2"/>
        <v>-172.3183929120637</v>
      </c>
    </row>
    <row r="12" spans="1:11" x14ac:dyDescent="0.3">
      <c r="A12" s="27">
        <v>45170</v>
      </c>
      <c r="B12" s="28">
        <f t="shared" si="6"/>
        <v>1234.5679012345679</v>
      </c>
      <c r="C12" s="31">
        <v>0</v>
      </c>
      <c r="D12" s="28">
        <f t="shared" si="3"/>
        <v>0</v>
      </c>
      <c r="E12" s="28">
        <f t="shared" si="4"/>
        <v>667.30219256434714</v>
      </c>
      <c r="F12" s="31">
        <v>0</v>
      </c>
      <c r="G12" s="28">
        <f t="shared" si="0"/>
        <v>0</v>
      </c>
      <c r="H12" s="28">
        <f t="shared" si="1"/>
        <v>1901.8700937989151</v>
      </c>
      <c r="I12" s="28">
        <v>-0.57330000000000003</v>
      </c>
      <c r="J12" s="28">
        <f t="shared" si="5"/>
        <v>2062.2971641166646</v>
      </c>
      <c r="K12" s="28">
        <f t="shared" si="2"/>
        <v>-160.42707031774944</v>
      </c>
    </row>
    <row r="13" spans="1:11" x14ac:dyDescent="0.3">
      <c r="A13" s="27">
        <v>45200</v>
      </c>
      <c r="B13" s="28">
        <f t="shared" si="6"/>
        <v>1234.5679012345679</v>
      </c>
      <c r="C13" s="31">
        <v>0</v>
      </c>
      <c r="D13" s="28">
        <f t="shared" si="3"/>
        <v>0</v>
      </c>
      <c r="E13" s="28">
        <f t="shared" si="4"/>
        <v>667.30219256434714</v>
      </c>
      <c r="F13" s="31">
        <v>0</v>
      </c>
      <c r="G13" s="28">
        <f t="shared" si="0"/>
        <v>0</v>
      </c>
      <c r="H13" s="28">
        <f t="shared" si="1"/>
        <v>1901.8700937989151</v>
      </c>
      <c r="I13" s="28">
        <v>0.16470000000000001</v>
      </c>
      <c r="J13" s="28">
        <f t="shared" si="5"/>
        <v>2065.6937675459649</v>
      </c>
      <c r="K13" s="28">
        <f t="shared" si="2"/>
        <v>-163.82367374704972</v>
      </c>
    </row>
    <row r="14" spans="1:11" x14ac:dyDescent="0.3">
      <c r="A14" s="27">
        <v>45231</v>
      </c>
      <c r="B14" s="28">
        <f t="shared" si="6"/>
        <v>1234.5679012345679</v>
      </c>
      <c r="C14" s="31">
        <v>0</v>
      </c>
      <c r="D14" s="28">
        <f t="shared" si="3"/>
        <v>0</v>
      </c>
      <c r="E14" s="28">
        <f>E13+G13</f>
        <v>667.30219256434714</v>
      </c>
      <c r="F14" s="29">
        <v>4.9000000000000004</v>
      </c>
      <c r="G14" s="30">
        <f>(E14*F14)/100</f>
        <v>32.697807435653012</v>
      </c>
      <c r="H14" s="28">
        <f t="shared" si="1"/>
        <v>1934.5679012345681</v>
      </c>
      <c r="I14" s="28">
        <v>-0.2467</v>
      </c>
      <c r="J14" s="28">
        <f t="shared" si="5"/>
        <v>2060.5977010214292</v>
      </c>
      <c r="K14" s="28">
        <f t="shared" si="2"/>
        <v>-126.02979978686108</v>
      </c>
    </row>
    <row r="15" spans="1:11" x14ac:dyDescent="0.3">
      <c r="A15" s="27">
        <v>45261</v>
      </c>
      <c r="B15" s="28">
        <f t="shared" si="6"/>
        <v>1234.5679012345679</v>
      </c>
      <c r="C15" s="31">
        <v>0</v>
      </c>
      <c r="D15" s="28">
        <f t="shared" si="3"/>
        <v>0</v>
      </c>
      <c r="E15" s="28">
        <f>E14+G14</f>
        <v>700.00000000000011</v>
      </c>
      <c r="F15" s="31">
        <v>0</v>
      </c>
      <c r="G15" s="28">
        <f t="shared" si="0"/>
        <v>0</v>
      </c>
      <c r="H15" s="28">
        <f t="shared" si="1"/>
        <v>1934.5679012345681</v>
      </c>
      <c r="I15" s="28">
        <v>0.16489999999999999</v>
      </c>
      <c r="J15" s="28">
        <f t="shared" si="5"/>
        <v>2063.9956266304134</v>
      </c>
      <c r="K15" s="28">
        <f t="shared" si="2"/>
        <v>-129.4277253958453</v>
      </c>
    </row>
    <row r="16" spans="1:11" x14ac:dyDescent="0.3">
      <c r="A16" s="31"/>
      <c r="B16" s="31"/>
      <c r="C16" s="31"/>
      <c r="D16" s="31"/>
      <c r="E16" s="31"/>
      <c r="F16" s="31"/>
      <c r="G16" s="31"/>
      <c r="H16" s="31"/>
      <c r="I16" s="31"/>
      <c r="J16" s="31"/>
      <c r="K16" s="31"/>
    </row>
    <row r="17" spans="1:11" s="26" customFormat="1" ht="19.8" x14ac:dyDescent="0.4">
      <c r="A17" s="33" t="s">
        <v>10</v>
      </c>
      <c r="B17" s="33"/>
      <c r="C17" s="33"/>
      <c r="D17" s="33"/>
      <c r="E17" s="33"/>
      <c r="F17" s="33"/>
      <c r="G17" s="33"/>
      <c r="H17" s="34">
        <f>SUM(H4:H16)</f>
        <v>22878.038582511985</v>
      </c>
      <c r="I17" s="33"/>
      <c r="J17" s="33"/>
      <c r="K17" s="37">
        <f>SUM(K4:K16)</f>
        <v>-1687.9602521623842</v>
      </c>
    </row>
    <row r="19" spans="1:11" x14ac:dyDescent="0.3">
      <c r="A19" t="s">
        <v>52</v>
      </c>
    </row>
  </sheetData>
  <sheetProtection algorithmName="SHA-512" hashValue="P4VDDjMqV+8heI8ZhP00dvqUfzyBtqDjEdtN1dloHIG8RyyOytW2+QNaGXPnQLu+GzOxs+Xu7Mui8pkZ4jd4Bw==" saltValue="OVDk+yUVZrK5aEGRXeASrw==" spinCount="100000" sheet="1"/>
  <mergeCells count="1">
    <mergeCell ref="A1:K1"/>
  </mergeCells>
  <conditionalFormatting sqref="K4:K15">
    <cfRule type="cellIs" dxfId="3" priority="1" operator="lessThan">
      <formula>-100</formula>
    </cfRule>
    <cfRule type="cellIs" dxfId="2" priority="2" operator="lessThan">
      <formula>-50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7BC5-C7EB-4605-9E43-30C7824691D6}">
  <dimension ref="A1:K19"/>
  <sheetViews>
    <sheetView workbookViewId="0">
      <selection activeCell="M3" sqref="M3"/>
    </sheetView>
  </sheetViews>
  <sheetFormatPr baseColWidth="10" defaultRowHeight="14.4" x14ac:dyDescent="0.3"/>
  <cols>
    <col min="1" max="1" width="16.33203125" customWidth="1"/>
    <col min="9" max="9" width="12.21875" customWidth="1"/>
    <col min="10" max="10" width="16.5546875" customWidth="1"/>
    <col min="11" max="11" width="16.44140625" customWidth="1"/>
  </cols>
  <sheetData>
    <row r="1" spans="1:11" ht="25.8" x14ac:dyDescent="0.5">
      <c r="A1" s="67" t="s">
        <v>26</v>
      </c>
      <c r="B1" s="67"/>
      <c r="C1" s="67"/>
      <c r="D1" s="67"/>
      <c r="E1" s="67"/>
      <c r="F1" s="67"/>
      <c r="G1" s="67"/>
      <c r="H1" s="67"/>
      <c r="I1" s="67"/>
      <c r="J1" s="67"/>
      <c r="K1" s="67"/>
    </row>
    <row r="2" spans="1:11" ht="93.6" x14ac:dyDescent="0.3">
      <c r="A2" s="1" t="s">
        <v>1</v>
      </c>
      <c r="B2" s="1" t="s">
        <v>2</v>
      </c>
      <c r="C2" s="1" t="s">
        <v>3</v>
      </c>
      <c r="D2" s="1" t="s">
        <v>4</v>
      </c>
      <c r="E2" s="1" t="s">
        <v>5</v>
      </c>
      <c r="F2" s="1" t="s">
        <v>6</v>
      </c>
      <c r="G2" s="1" t="s">
        <v>7</v>
      </c>
      <c r="H2" s="1" t="s">
        <v>8</v>
      </c>
      <c r="I2" s="1" t="s">
        <v>66</v>
      </c>
      <c r="J2" s="1" t="s">
        <v>62</v>
      </c>
      <c r="K2" s="1" t="s">
        <v>9</v>
      </c>
    </row>
    <row r="3" spans="1:11" ht="31.2" x14ac:dyDescent="0.3">
      <c r="A3" s="8" t="s">
        <v>30</v>
      </c>
      <c r="B3" s="9">
        <f>'2023'!B15</f>
        <v>1234.5679012345679</v>
      </c>
      <c r="C3" s="8"/>
      <c r="D3" s="8"/>
      <c r="E3" s="9">
        <f>'2023'!E15</f>
        <v>700.00000000000011</v>
      </c>
      <c r="F3" s="8"/>
      <c r="G3" s="8"/>
      <c r="H3" s="8"/>
      <c r="I3" s="8"/>
      <c r="J3" s="9">
        <f>'2023'!J15</f>
        <v>2063.9956266304134</v>
      </c>
      <c r="K3" s="8"/>
    </row>
    <row r="4" spans="1:11" x14ac:dyDescent="0.3">
      <c r="A4" s="2">
        <v>45292</v>
      </c>
      <c r="B4" s="3">
        <f>B3</f>
        <v>1234.5679012345679</v>
      </c>
      <c r="C4" s="4">
        <v>5.3</v>
      </c>
      <c r="D4" s="5">
        <f>B4*C4/100</f>
        <v>65.432098765432087</v>
      </c>
      <c r="E4" s="3">
        <f>E3</f>
        <v>700.00000000000011</v>
      </c>
      <c r="F4" s="6">
        <v>0</v>
      </c>
      <c r="G4" s="3">
        <f>(E4*F4)/100</f>
        <v>0</v>
      </c>
      <c r="H4" s="3">
        <f>B4+E4</f>
        <v>1934.5679012345681</v>
      </c>
      <c r="I4" s="6">
        <v>-0.24690000000000001</v>
      </c>
      <c r="J4" s="3">
        <f>J3*I4/100+J3</f>
        <v>2058.8996214282629</v>
      </c>
      <c r="K4" s="28">
        <f>H4-J4</f>
        <v>-124.33172019369476</v>
      </c>
    </row>
    <row r="5" spans="1:11" x14ac:dyDescent="0.3">
      <c r="A5" s="2">
        <v>45323</v>
      </c>
      <c r="B5" s="3">
        <f>SUM(B4+D4)</f>
        <v>1300</v>
      </c>
      <c r="C5" s="6">
        <v>0</v>
      </c>
      <c r="D5" s="3">
        <f>B5*C5</f>
        <v>0</v>
      </c>
      <c r="E5" s="3">
        <f>E4+G4</f>
        <v>700.00000000000011</v>
      </c>
      <c r="F5" s="6">
        <v>0</v>
      </c>
      <c r="G5" s="3">
        <f t="shared" ref="G5" si="0">(E5*F5)/100</f>
        <v>0</v>
      </c>
      <c r="H5" s="3">
        <f t="shared" ref="H5" si="1">B5+E5</f>
        <v>2000</v>
      </c>
      <c r="I5" s="6">
        <v>0.90759999999999996</v>
      </c>
      <c r="J5" s="3">
        <f>J4*I5/100+J4</f>
        <v>2077.586194392346</v>
      </c>
      <c r="K5" s="28">
        <f t="shared" ref="K5" si="2">H5-J5</f>
        <v>-77.586194392345988</v>
      </c>
    </row>
    <row r="6" spans="1:11" x14ac:dyDescent="0.3">
      <c r="A6" s="2">
        <v>45352</v>
      </c>
      <c r="B6" s="3"/>
      <c r="C6" s="6"/>
      <c r="D6" s="3"/>
      <c r="E6" s="3"/>
      <c r="F6" s="6"/>
      <c r="G6" s="3"/>
      <c r="H6" s="3"/>
      <c r="I6" s="6"/>
      <c r="J6" s="3"/>
      <c r="K6" s="28"/>
    </row>
    <row r="7" spans="1:11" x14ac:dyDescent="0.3">
      <c r="A7" s="2">
        <v>45383</v>
      </c>
      <c r="B7" s="3"/>
      <c r="C7" s="6"/>
      <c r="D7" s="3"/>
      <c r="E7" s="3"/>
      <c r="F7" s="6"/>
      <c r="G7" s="3"/>
      <c r="H7" s="3"/>
      <c r="I7" s="6"/>
      <c r="J7" s="3"/>
      <c r="K7" s="28"/>
    </row>
    <row r="8" spans="1:11" x14ac:dyDescent="0.3">
      <c r="A8" s="2">
        <v>45413</v>
      </c>
      <c r="B8" s="3"/>
      <c r="C8" s="6"/>
      <c r="D8" s="3"/>
      <c r="E8" s="3"/>
      <c r="F8" s="6"/>
      <c r="G8" s="3"/>
      <c r="H8" s="3"/>
      <c r="I8" s="6"/>
      <c r="J8" s="3"/>
      <c r="K8" s="28"/>
    </row>
    <row r="9" spans="1:11" x14ac:dyDescent="0.3">
      <c r="A9" s="2">
        <v>45444</v>
      </c>
      <c r="B9" s="3"/>
      <c r="C9" s="6"/>
      <c r="D9" s="3"/>
      <c r="E9" s="3"/>
      <c r="F9" s="6"/>
      <c r="G9" s="3"/>
      <c r="H9" s="3"/>
      <c r="I9" s="6"/>
      <c r="J9" s="3"/>
      <c r="K9" s="28"/>
    </row>
    <row r="10" spans="1:11" x14ac:dyDescent="0.3">
      <c r="A10" s="2">
        <v>45474</v>
      </c>
      <c r="B10" s="3"/>
      <c r="C10" s="6"/>
      <c r="D10" s="3"/>
      <c r="E10" s="3"/>
      <c r="F10" s="6"/>
      <c r="G10" s="3"/>
      <c r="H10" s="3"/>
      <c r="I10" s="6"/>
      <c r="J10" s="3"/>
      <c r="K10" s="28"/>
    </row>
    <row r="11" spans="1:11" x14ac:dyDescent="0.3">
      <c r="A11" s="2">
        <v>45505</v>
      </c>
      <c r="B11" s="3"/>
      <c r="C11" s="6"/>
      <c r="D11" s="3"/>
      <c r="E11" s="3"/>
      <c r="F11" s="6"/>
      <c r="G11" s="3"/>
      <c r="H11" s="3"/>
      <c r="I11" s="6"/>
      <c r="J11" s="3"/>
      <c r="K11" s="28"/>
    </row>
    <row r="12" spans="1:11" x14ac:dyDescent="0.3">
      <c r="A12" s="2">
        <v>45536</v>
      </c>
      <c r="B12" s="3"/>
      <c r="C12" s="6"/>
      <c r="D12" s="3"/>
      <c r="E12" s="3"/>
      <c r="F12" s="6"/>
      <c r="G12" s="3"/>
      <c r="H12" s="3"/>
      <c r="I12" s="6"/>
      <c r="J12" s="3"/>
      <c r="K12" s="28"/>
    </row>
    <row r="13" spans="1:11" x14ac:dyDescent="0.3">
      <c r="A13" s="2">
        <v>45566</v>
      </c>
      <c r="B13" s="3"/>
      <c r="C13" s="6"/>
      <c r="D13" s="3"/>
      <c r="E13" s="3"/>
      <c r="F13" s="6"/>
      <c r="G13" s="3"/>
      <c r="H13" s="3"/>
      <c r="I13" s="6"/>
      <c r="J13" s="3"/>
      <c r="K13" s="28"/>
    </row>
    <row r="14" spans="1:11" x14ac:dyDescent="0.3">
      <c r="A14" s="2">
        <v>45597</v>
      </c>
      <c r="B14" s="3"/>
      <c r="C14" s="6"/>
      <c r="D14" s="3"/>
      <c r="E14" s="3"/>
      <c r="F14" s="6"/>
      <c r="G14" s="3"/>
      <c r="H14" s="3"/>
      <c r="I14" s="6"/>
      <c r="J14" s="3"/>
      <c r="K14" s="28"/>
    </row>
    <row r="15" spans="1:11" x14ac:dyDescent="0.3">
      <c r="A15" s="2">
        <v>45627</v>
      </c>
      <c r="B15" s="3"/>
      <c r="C15" s="6"/>
      <c r="D15" s="3"/>
      <c r="E15" s="3"/>
      <c r="F15" s="6"/>
      <c r="G15" s="3"/>
      <c r="H15" s="3"/>
      <c r="I15" s="6"/>
      <c r="J15" s="3"/>
      <c r="K15" s="28"/>
    </row>
    <row r="16" spans="1:11" x14ac:dyDescent="0.3">
      <c r="A16" s="6"/>
      <c r="B16" s="6"/>
      <c r="C16" s="6"/>
      <c r="D16" s="6"/>
      <c r="E16" s="6"/>
      <c r="F16" s="6"/>
      <c r="G16" s="6"/>
      <c r="H16" s="6"/>
      <c r="I16" s="6"/>
      <c r="J16" s="6"/>
      <c r="K16" s="6"/>
    </row>
    <row r="17" spans="1:11" s="26" customFormat="1" ht="19.8" x14ac:dyDescent="0.4">
      <c r="A17" s="24" t="s">
        <v>10</v>
      </c>
      <c r="B17" s="24"/>
      <c r="C17" s="24"/>
      <c r="D17" s="24"/>
      <c r="E17" s="24"/>
      <c r="F17" s="24"/>
      <c r="G17" s="24"/>
      <c r="H17" s="25">
        <f>SUM(H4:H16)</f>
        <v>3934.5679012345681</v>
      </c>
      <c r="I17" s="24"/>
      <c r="J17" s="24"/>
      <c r="K17" s="38">
        <f>SUM(K4:K16)</f>
        <v>-201.91791458604075</v>
      </c>
    </row>
    <row r="19" spans="1:11" x14ac:dyDescent="0.3">
      <c r="A19" t="s">
        <v>52</v>
      </c>
    </row>
  </sheetData>
  <sheetProtection algorithmName="SHA-512" hashValue="34tL6Rr3R5wXq/mF9uEcSVSQdm+f9rG30XZDY0X2cak6khEhJgFAoD+E8DUw60uPskErPyWBT9eyNZlhzwGX0A==" saltValue="DF9bBiqhpmbGABAYQhJHnQ==" spinCount="100000" sheet="1"/>
  <mergeCells count="1">
    <mergeCell ref="A1:K1"/>
  </mergeCells>
  <conditionalFormatting sqref="K4:K15">
    <cfRule type="cellIs" dxfId="1" priority="1" operator="lessThan">
      <formula>-100</formula>
    </cfRule>
    <cfRule type="cellIs" dxfId="0" priority="2" operator="lessThan">
      <formula>-50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Explications</vt:lpstr>
      <vt:lpstr>A remplir</vt:lpstr>
      <vt:lpstr>2020</vt:lpstr>
      <vt:lpstr>2021</vt:lpstr>
      <vt:lpstr>2022</vt:lpstr>
      <vt:lpstr>2023</vt: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LEMERLE</dc:creator>
  <cp:lastModifiedBy>BRUNO LEMERLE</cp:lastModifiedBy>
  <dcterms:created xsi:type="dcterms:W3CDTF">2024-03-16T11:42:30Z</dcterms:created>
  <dcterms:modified xsi:type="dcterms:W3CDTF">2024-05-15T19:39:19Z</dcterms:modified>
</cp:coreProperties>
</file>