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d35640955128cc2/Documents/Site internet retraités/Dossier racine local/"/>
    </mc:Choice>
  </mc:AlternateContent>
  <xr:revisionPtr revIDLastSave="262" documentId="8_{E5BECF92-BD98-4EF8-8791-E4006E27A2F0}" xr6:coauthVersionLast="47" xr6:coauthVersionMax="47" xr10:uidLastSave="{F90DC4DA-B7FA-4A0B-AFC6-987A95416030}"/>
  <bookViews>
    <workbookView xWindow="-108" yWindow="-108" windowWidth="23256" windowHeight="12456" xr2:uid="{34FF6DAA-92E3-42C3-B44C-68E0F9FFB93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6" i="1" l="1"/>
  <c r="J92" i="1"/>
  <c r="H92" i="1"/>
  <c r="K27" i="1"/>
  <c r="O106" i="1" l="1"/>
  <c r="M32" i="1"/>
  <c r="J93" i="1"/>
  <c r="H93" i="1"/>
  <c r="J73" i="1"/>
  <c r="J74" i="1"/>
  <c r="N107" i="1"/>
  <c r="N106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40" i="1"/>
  <c r="J91" i="1"/>
  <c r="H91" i="1"/>
  <c r="H90" i="1"/>
  <c r="J90" i="1"/>
  <c r="J89" i="1"/>
  <c r="J88" i="1"/>
  <c r="H89" i="1"/>
  <c r="H88" i="1"/>
  <c r="H86" i="1"/>
  <c r="N41" i="1" l="1"/>
  <c r="J56" i="1"/>
  <c r="J48" i="1"/>
  <c r="J63" i="1"/>
  <c r="J55" i="1"/>
  <c r="J47" i="1"/>
  <c r="J46" i="1"/>
  <c r="J54" i="1"/>
  <c r="J40" i="1"/>
  <c r="J61" i="1"/>
  <c r="J53" i="1"/>
  <c r="J45" i="1"/>
  <c r="J68" i="1"/>
  <c r="J60" i="1"/>
  <c r="J52" i="1"/>
  <c r="J44" i="1"/>
  <c r="J62" i="1"/>
  <c r="J67" i="1"/>
  <c r="J59" i="1"/>
  <c r="J51" i="1"/>
  <c r="J43" i="1"/>
  <c r="J64" i="1"/>
  <c r="J66" i="1"/>
  <c r="J58" i="1"/>
  <c r="J50" i="1"/>
  <c r="J42" i="1"/>
  <c r="J65" i="1"/>
  <c r="J57" i="1"/>
  <c r="J49" i="1"/>
  <c r="J41" i="1"/>
  <c r="F47" i="1"/>
  <c r="F45" i="1"/>
  <c r="F61" i="1"/>
  <c r="F53" i="1"/>
  <c r="F68" i="1"/>
  <c r="F60" i="1"/>
  <c r="F52" i="1"/>
  <c r="F44" i="1"/>
  <c r="F43" i="1"/>
  <c r="F64" i="1"/>
  <c r="F56" i="1"/>
  <c r="F48" i="1"/>
  <c r="F63" i="1"/>
  <c r="F55" i="1"/>
  <c r="F62" i="1"/>
  <c r="F54" i="1"/>
  <c r="F46" i="1"/>
  <c r="F67" i="1"/>
  <c r="F59" i="1"/>
  <c r="F51" i="1"/>
  <c r="F66" i="1"/>
  <c r="F58" i="1"/>
  <c r="F50" i="1"/>
  <c r="F42" i="1"/>
  <c r="F65" i="1"/>
  <c r="F57" i="1"/>
  <c r="F49" i="1"/>
  <c r="F41" i="1"/>
  <c r="E46" i="1"/>
  <c r="E40" i="1"/>
  <c r="E61" i="1"/>
  <c r="E53" i="1"/>
  <c r="E45" i="1"/>
  <c r="E43" i="1"/>
  <c r="E68" i="1"/>
  <c r="E52" i="1"/>
  <c r="E67" i="1"/>
  <c r="E59" i="1"/>
  <c r="E66" i="1"/>
  <c r="E58" i="1"/>
  <c r="E50" i="1"/>
  <c r="E42" i="1"/>
  <c r="E54" i="1"/>
  <c r="E60" i="1"/>
  <c r="E44" i="1"/>
  <c r="E51" i="1"/>
  <c r="E65" i="1"/>
  <c r="E57" i="1"/>
  <c r="E49" i="1"/>
  <c r="E41" i="1"/>
  <c r="E48" i="1"/>
  <c r="E62" i="1"/>
  <c r="E64" i="1"/>
  <c r="E56" i="1"/>
  <c r="D39" i="1"/>
  <c r="E63" i="1"/>
  <c r="E55" i="1"/>
  <c r="E47" i="1"/>
  <c r="F39" i="1"/>
  <c r="N56" i="1"/>
  <c r="F40" i="1"/>
  <c r="G66" i="1"/>
  <c r="G58" i="1"/>
  <c r="G50" i="1"/>
  <c r="G42" i="1"/>
  <c r="N63" i="1"/>
  <c r="N55" i="1"/>
  <c r="N47" i="1"/>
  <c r="N48" i="1"/>
  <c r="G65" i="1"/>
  <c r="G57" i="1"/>
  <c r="G49" i="1"/>
  <c r="G41" i="1"/>
  <c r="N62" i="1"/>
  <c r="N54" i="1"/>
  <c r="N46" i="1"/>
  <c r="N64" i="1"/>
  <c r="G64" i="1"/>
  <c r="G56" i="1"/>
  <c r="G48" i="1"/>
  <c r="N40" i="1"/>
  <c r="N61" i="1"/>
  <c r="N53" i="1"/>
  <c r="N45" i="1"/>
  <c r="G59" i="1"/>
  <c r="G63" i="1"/>
  <c r="G55" i="1"/>
  <c r="G47" i="1"/>
  <c r="N68" i="1"/>
  <c r="N60" i="1"/>
  <c r="N52" i="1"/>
  <c r="N44" i="1"/>
  <c r="G43" i="1"/>
  <c r="G62" i="1"/>
  <c r="G54" i="1"/>
  <c r="G46" i="1"/>
  <c r="N67" i="1"/>
  <c r="N59" i="1"/>
  <c r="N51" i="1"/>
  <c r="N43" i="1"/>
  <c r="G67" i="1"/>
  <c r="G40" i="1"/>
  <c r="G61" i="1"/>
  <c r="G53" i="1"/>
  <c r="G45" i="1"/>
  <c r="N66" i="1"/>
  <c r="N58" i="1"/>
  <c r="N50" i="1"/>
  <c r="N42" i="1"/>
  <c r="G51" i="1"/>
  <c r="G68" i="1"/>
  <c r="G60" i="1"/>
  <c r="G52" i="1"/>
  <c r="G44" i="1"/>
  <c r="N65" i="1"/>
  <c r="N57" i="1"/>
  <c r="N4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7" i="1"/>
  <c r="F110" i="1" l="1" a="1"/>
  <c r="F110" i="1" s="1"/>
  <c r="J71" i="1"/>
  <c r="J72" i="1"/>
  <c r="J75" i="1"/>
  <c r="J76" i="1"/>
  <c r="J77" i="1"/>
  <c r="J78" i="1"/>
  <c r="J79" i="1"/>
  <c r="J80" i="1"/>
  <c r="J81" i="1"/>
  <c r="J82" i="1"/>
  <c r="J83" i="1"/>
  <c r="J84" i="1"/>
  <c r="J85" i="1"/>
  <c r="J87" i="1"/>
  <c r="J70" i="1"/>
  <c r="K92" i="1" l="1"/>
  <c r="K41" i="1"/>
  <c r="K49" i="1"/>
  <c r="K57" i="1"/>
  <c r="K65" i="1"/>
  <c r="K74" i="1"/>
  <c r="K82" i="1"/>
  <c r="K90" i="1"/>
  <c r="K42" i="1"/>
  <c r="K50" i="1"/>
  <c r="K58" i="1"/>
  <c r="K66" i="1"/>
  <c r="K75" i="1"/>
  <c r="K83" i="1"/>
  <c r="K91" i="1"/>
  <c r="K89" i="1"/>
  <c r="K43" i="1"/>
  <c r="K51" i="1"/>
  <c r="K59" i="1"/>
  <c r="K67" i="1"/>
  <c r="K76" i="1"/>
  <c r="K84" i="1"/>
  <c r="K93" i="1"/>
  <c r="K81" i="1"/>
  <c r="K44" i="1"/>
  <c r="K52" i="1"/>
  <c r="K60" i="1"/>
  <c r="K68" i="1"/>
  <c r="K77" i="1"/>
  <c r="K85" i="1"/>
  <c r="K40" i="1"/>
  <c r="K64" i="1"/>
  <c r="K45" i="1"/>
  <c r="K53" i="1"/>
  <c r="K61" i="1"/>
  <c r="K70" i="1"/>
  <c r="K78" i="1"/>
  <c r="K86" i="1"/>
  <c r="K73" i="1"/>
  <c r="K46" i="1"/>
  <c r="K54" i="1"/>
  <c r="K62" i="1"/>
  <c r="K71" i="1"/>
  <c r="K79" i="1"/>
  <c r="K87" i="1"/>
  <c r="K56" i="1"/>
  <c r="K47" i="1"/>
  <c r="K55" i="1"/>
  <c r="K63" i="1"/>
  <c r="K72" i="1"/>
  <c r="K80" i="1"/>
  <c r="K88" i="1"/>
  <c r="K48" i="1"/>
  <c r="H52" i="1"/>
  <c r="H48" i="1"/>
  <c r="H44" i="1"/>
  <c r="H51" i="1"/>
  <c r="H43" i="1"/>
  <c r="H54" i="1"/>
  <c r="H50" i="1"/>
  <c r="H46" i="1"/>
  <c r="H42" i="1"/>
  <c r="H47" i="1"/>
  <c r="H40" i="1"/>
  <c r="H53" i="1"/>
  <c r="H49" i="1"/>
  <c r="H45" i="1"/>
  <c r="H41" i="1"/>
  <c r="H60" i="1" l="1"/>
  <c r="H67" i="1"/>
  <c r="H63" i="1"/>
  <c r="H57" i="1"/>
  <c r="H66" i="1"/>
  <c r="H65" i="1"/>
  <c r="H56" i="1"/>
  <c r="H61" i="1"/>
  <c r="H62" i="1"/>
  <c r="H64" i="1"/>
  <c r="H59" i="1"/>
  <c r="H58" i="1"/>
  <c r="H68" i="1"/>
  <c r="H55" i="1"/>
  <c r="H94" i="1" l="1"/>
  <c r="H103" i="1" s="1"/>
  <c r="H104" i="1" s="1"/>
  <c r="O104" i="1" l="1"/>
  <c r="H110" i="1"/>
  <c r="Q107" i="1" l="1"/>
  <c r="Q106" i="1" s="1"/>
  <c r="O107" i="1" s="1"/>
  <c r="K110" i="1" l="1"/>
  <c r="L110" i="1" s="1"/>
  <c r="J115" i="1" a="1"/>
  <c r="J115" i="1" s="1"/>
  <c r="K115" i="1" s="1"/>
  <c r="J110" i="1"/>
  <c r="Q110" i="1"/>
  <c r="M110" i="1" l="1"/>
  <c r="O110" i="1" s="1"/>
  <c r="O112" i="1" s="1"/>
  <c r="M115" i="1"/>
  <c r="O115" i="1" s="1"/>
  <c r="O121" i="1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<sst xmlns="http://schemas.openxmlformats.org/spreadsheetml/2006/main" count="79" uniqueCount="68">
  <si>
    <t>annuel</t>
  </si>
  <si>
    <t>brut mensuel</t>
  </si>
  <si>
    <t>cotis</t>
  </si>
  <si>
    <t>Points</t>
  </si>
  <si>
    <t>coef</t>
  </si>
  <si>
    <t>CARSAT (Sécu)</t>
  </si>
  <si>
    <t>Votre année de naissance</t>
  </si>
  <si>
    <t>Trimestres exigés</t>
  </si>
  <si>
    <t>Année</t>
  </si>
  <si>
    <t>Trim</t>
  </si>
  <si>
    <t>Total trimestres cotisés</t>
  </si>
  <si>
    <t>Total trimestres</t>
  </si>
  <si>
    <t>Trimestres manquants</t>
  </si>
  <si>
    <t>Proratisation</t>
  </si>
  <si>
    <t>Décote</t>
  </si>
  <si>
    <t>Taux =  50% - décote</t>
  </si>
  <si>
    <t>A</t>
  </si>
  <si>
    <t>B</t>
  </si>
  <si>
    <t>C</t>
  </si>
  <si>
    <t>Brut an</t>
  </si>
  <si>
    <t>AxBxC</t>
  </si>
  <si>
    <t>référence CARSAT =&gt;</t>
  </si>
  <si>
    <t>Majoration CARSAT 3 enfants 10%</t>
  </si>
  <si>
    <t>Nombre d'enfants que vous avez eus ou élevés :</t>
  </si>
  <si>
    <t>N'oubliez pas de vérifier vos majorations éventuelles de points pour ancienneté, enfants à charge ou 3 enfants nés ou élevés</t>
  </si>
  <si>
    <r>
      <rPr>
        <b/>
        <sz val="11"/>
        <color rgb="FFFF0000"/>
        <rFont val="Calibri"/>
        <family val="2"/>
        <scheme val="minor"/>
      </rPr>
      <t>Attention 2</t>
    </r>
    <r>
      <rPr>
        <sz val="11"/>
        <color theme="1"/>
        <rFont val="Calibri"/>
        <family val="2"/>
        <scheme val="minor"/>
      </rPr>
      <t xml:space="preserve"> : l'ajout de trimestres validés non cotisés ne peut amener à dépasser 4 trimestres sur une année. </t>
    </r>
  </si>
  <si>
    <t>€ pour 1 trimestre</t>
  </si>
  <si>
    <t>Salaires en €</t>
  </si>
  <si>
    <t>Salaire revalorisé (€)</t>
  </si>
  <si>
    <t>divisé par</t>
  </si>
  <si>
    <t>Net mensuel CARSAT</t>
  </si>
  <si>
    <t>TOTAL GENERAL</t>
  </si>
  <si>
    <r>
      <t xml:space="preserve"> et les éventuels trimestres validés non cotisés de votre carrière </t>
    </r>
    <r>
      <rPr>
        <sz val="11"/>
        <color theme="1"/>
        <rFont val="Calibri"/>
        <family val="2"/>
        <scheme val="minor"/>
      </rPr>
      <t>(maladie, maternité, chômage indemnisé, service militaire, trimestres pour enfants…)</t>
    </r>
  </si>
  <si>
    <t>Pour calculer simplement votre future retraite,</t>
  </si>
  <si>
    <t>munissez vous de votre relevé de carrière  de l'Assurance-retraite (Sécu/CARSAT) et de votre relevé de points ARRCO/AGIRC</t>
  </si>
  <si>
    <t>Pour le calcul de votre retraite sécu, indiquez dans les cases vertes ci-dessous les salaires figurant sur votre relevé de carrière. S'il figure plusieurs sommes (plusieurs employeurs) sur la même année, indiquez la somme totale de l'année</t>
  </si>
  <si>
    <t>Ajoutez ci-dessous les trimestres cotisés de la dernière année (non encore connus de la CARSAT)</t>
  </si>
  <si>
    <t>Les trimestres manquants amènent une proratisation (et une décote en cas de départ avant 67 ans)</t>
  </si>
  <si>
    <t xml:space="preserve">Vous avez des questions ? </t>
  </si>
  <si>
    <t>N'hésitez pas à nous contacter !</t>
  </si>
  <si>
    <t>Si vous ne les avez pas, consultez notre page http://retraitescgtpsa.free.fr/D_Droits_Retraite_Se_procurer_ses_releves_de_carriere.html</t>
  </si>
  <si>
    <t>25 meilleures années</t>
  </si>
  <si>
    <t xml:space="preserve">A noter : </t>
  </si>
  <si>
    <t xml:space="preserve">Si le revenu fiscal de référence de votre foyer fiscal est inférieur à certains seuils (suivant votre nombre de parts fiscales) vous pouvez bénéficier d'une CSG à taux reduit </t>
  </si>
  <si>
    <t>€</t>
  </si>
  <si>
    <t>Plafond SS</t>
  </si>
  <si>
    <t>Mois (1 à 12)</t>
  </si>
  <si>
    <t>Si vous partez en retraite à 67 ans ou après, tapez le chiffre 0 dans la case verte (pas de décôte)</t>
  </si>
  <si>
    <t>Si vous partez avant 67 et qu'il vous manque des trimestres, tapez le nombre de trimestres qui vous sépare de vos 67 ans :</t>
  </si>
  <si>
    <t>AGIRC-ARRCO</t>
  </si>
  <si>
    <t>Net mensuel AGIRC</t>
  </si>
  <si>
    <t>Pour plus de précisions, consultez notre site internet : https://retraitescgtpsa.fr/D_Droits_Retraite_La_calculer.html</t>
  </si>
  <si>
    <t>Pour plus de précisions sur ces majorations, consultez notre site internet :https://retraitescgtpsa.fr/D_Droits_Retraite_Majorations_ARRCO.html</t>
  </si>
  <si>
    <t>Pour plus de précisions consulter notre site internet : https://retraitescgtpsa.fr/D_Droits_Retraite_Age_et_trimestre.html</t>
  </si>
  <si>
    <t>Pour plus de précisions, consultez notre site internet : https://retraitescgt.fr/D_Droits_Retraite_La_calculer.html</t>
  </si>
  <si>
    <t>Si les salaires figurant sur votre relevé de carrière sont tous en euros (€)  laissez la case verte vide .</t>
  </si>
  <si>
    <t>Si les salaires sur votre relevé de salaires jusqu'en 2001 sont en Francs tapez F (ou autre chose) dans la case verte =&gt;</t>
  </si>
  <si>
    <t>En tapant vos salaires ci-dessous, si la case passe en orange, cela indique que la somme dépasse le plafond annuel de la sécu. A vérifier. C'est possible si vous avez travaillé simultanément chez plusieurs employeurs. Sinon la CNAV ne prendra en compte votre rémunération que dans la limite du plafond figurant colonne N.</t>
  </si>
  <si>
    <t>Puis, presque en bas de page, indiquer dans les cases vertes le nombre de points de retraite complémentaire acquis (AGIRC-ARRCO)</t>
  </si>
  <si>
    <t xml:space="preserve">S'il vous manque des trimestres et que vous partez avant 67 ans, AGIRC-ARRCO vous applique une décote : explications sur </t>
  </si>
  <si>
    <t>https://retraitescgt.fr/D_Droits_Retraite_La_calculer.html</t>
  </si>
  <si>
    <t xml:space="preserve">Vous êtes </t>
  </si>
  <si>
    <t>Un homme</t>
  </si>
  <si>
    <t>Une femme :</t>
  </si>
  <si>
    <t xml:space="preserve">Nombre d'enfants que vous avez eus : </t>
  </si>
  <si>
    <r>
      <rPr>
        <b/>
        <sz val="11"/>
        <color rgb="FFFF0000"/>
        <rFont val="Calibri"/>
        <family val="2"/>
        <scheme val="minor"/>
      </rPr>
      <t>Attention 1</t>
    </r>
    <r>
      <rPr>
        <sz val="11"/>
        <color theme="1"/>
        <rFont val="Calibri"/>
        <family val="2"/>
        <scheme val="minor"/>
      </rPr>
      <t xml:space="preserve"> : Certains trimestres validés non cotisés ne comptent pas pour la carrière longue mais seulement à partir de votre âge légal de départ !</t>
    </r>
  </si>
  <si>
    <t xml:space="preserve">Salaire moyen </t>
  </si>
  <si>
    <t>Valeur point (2026)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</si>
</sst>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\ &quot;€&quot;"/>
    <numFmt numFmtId="165" formatCode="0.0000"/>
    <numFmt numFmtId="166" formatCode="0.000%"/>
    <numFmt numFmtId="167" formatCode="#,##0.0000\ &quot;€&quot;"/>
    <numFmt numFmtId="168" formatCode="#,##0.00\ &quot;€&quot;"/>
    <numFmt numFmtId="169" formatCode="0.000"/>
  </numFmts>
  <fonts count="1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66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4"/>
      </left>
      <right/>
      <top style="thick">
        <color theme="4"/>
      </top>
      <bottom/>
      <diagonal/>
    </border>
    <border>
      <left/>
      <right/>
      <top style="thick">
        <color theme="4"/>
      </top>
      <bottom/>
      <diagonal/>
    </border>
    <border>
      <left/>
      <right style="thick">
        <color theme="4"/>
      </right>
      <top style="thick">
        <color theme="4"/>
      </top>
      <bottom/>
      <diagonal/>
    </border>
    <border>
      <left style="thick">
        <color theme="4"/>
      </left>
      <right/>
      <top/>
      <bottom/>
      <diagonal/>
    </border>
    <border>
      <left/>
      <right style="thick">
        <color theme="4"/>
      </right>
      <top/>
      <bottom/>
      <diagonal/>
    </border>
    <border>
      <left style="thick">
        <color theme="4"/>
      </left>
      <right/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77">
    <xf numFmtId="0" fontId="0" fillId="0" borderId="0" xfId="0"/>
    <xf numFmtId="0" fontId="0" fillId="0" borderId="1" xfId="0" applyBorder="1"/>
    <xf numFmtId="164" fontId="0" fillId="0" borderId="1" xfId="0" applyNumberFormat="1" applyBorder="1"/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  <xf numFmtId="1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4" fillId="0" borderId="0" xfId="0" applyFont="1"/>
    <xf numFmtId="0" fontId="0" fillId="0" borderId="1" xfId="0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3" fontId="3" fillId="4" borderId="1" xfId="0" applyNumberFormat="1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166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3" fontId="0" fillId="2" borderId="1" xfId="0" applyNumberFormat="1" applyFill="1" applyBorder="1" applyAlignment="1" applyProtection="1">
      <alignment horizontal="right"/>
      <protection locked="0"/>
    </xf>
    <xf numFmtId="3" fontId="0" fillId="3" borderId="1" xfId="0" applyNumberFormat="1" applyFill="1" applyBorder="1" applyAlignment="1">
      <alignment horizontal="right"/>
    </xf>
    <xf numFmtId="3" fontId="0" fillId="0" borderId="2" xfId="0" applyNumberFormat="1" applyBorder="1"/>
    <xf numFmtId="164" fontId="0" fillId="0" borderId="3" xfId="0" applyNumberFormat="1" applyBorder="1"/>
    <xf numFmtId="0" fontId="0" fillId="5" borderId="3" xfId="0" applyFill="1" applyBorder="1"/>
    <xf numFmtId="164" fontId="0" fillId="6" borderId="9" xfId="0" applyNumberFormat="1" applyFill="1" applyBorder="1"/>
    <xf numFmtId="0" fontId="5" fillId="6" borderId="8" xfId="0" applyFont="1" applyFill="1" applyBorder="1" applyAlignment="1">
      <alignment horizontal="center"/>
    </xf>
    <xf numFmtId="0" fontId="0" fillId="7" borderId="0" xfId="0" applyFill="1" applyProtection="1">
      <protection locked="0"/>
    </xf>
    <xf numFmtId="0" fontId="3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164" fontId="0" fillId="7" borderId="0" xfId="0" applyNumberFormat="1" applyFill="1"/>
    <xf numFmtId="0" fontId="6" fillId="7" borderId="0" xfId="0" applyFont="1" applyFill="1" applyAlignment="1">
      <alignment horizontal="center"/>
    </xf>
    <xf numFmtId="164" fontId="6" fillId="7" borderId="0" xfId="0" applyNumberFormat="1" applyFont="1" applyFill="1"/>
    <xf numFmtId="0" fontId="6" fillId="7" borderId="0" xfId="0" applyFont="1" applyFill="1"/>
    <xf numFmtId="0" fontId="0" fillId="7" borderId="0" xfId="0" applyFill="1"/>
    <xf numFmtId="0" fontId="3" fillId="7" borderId="0" xfId="0" applyFont="1" applyFill="1" applyAlignment="1">
      <alignment horizontal="left" indent="2"/>
    </xf>
    <xf numFmtId="3" fontId="0" fillId="7" borderId="0" xfId="0" applyNumberFormat="1" applyFill="1" applyAlignment="1" applyProtection="1">
      <alignment horizontal="right"/>
      <protection locked="0"/>
    </xf>
    <xf numFmtId="3" fontId="0" fillId="7" borderId="0" xfId="0" applyNumberFormat="1" applyFill="1"/>
    <xf numFmtId="164" fontId="1" fillId="7" borderId="0" xfId="0" applyNumberFormat="1" applyFont="1" applyFill="1" applyAlignment="1">
      <alignment horizontal="center"/>
    </xf>
    <xf numFmtId="164" fontId="0" fillId="7" borderId="0" xfId="0" applyNumberFormat="1" applyFill="1" applyAlignment="1">
      <alignment horizontal="center"/>
    </xf>
    <xf numFmtId="1" fontId="0" fillId="7" borderId="0" xfId="0" applyNumberFormat="1" applyFill="1" applyAlignment="1">
      <alignment horizontal="center"/>
    </xf>
    <xf numFmtId="0" fontId="0" fillId="7" borderId="0" xfId="0" applyFill="1" applyAlignment="1">
      <alignment horizontal="right"/>
    </xf>
    <xf numFmtId="1" fontId="0" fillId="7" borderId="0" xfId="0" applyNumberFormat="1" applyFill="1"/>
    <xf numFmtId="0" fontId="0" fillId="7" borderId="0" xfId="0" applyFill="1" applyAlignment="1">
      <alignment wrapText="1"/>
    </xf>
    <xf numFmtId="1" fontId="6" fillId="7" borderId="0" xfId="0" applyNumberFormat="1" applyFont="1" applyFill="1"/>
    <xf numFmtId="17" fontId="6" fillId="7" borderId="0" xfId="0" applyNumberFormat="1" applyFont="1" applyFill="1"/>
    <xf numFmtId="17" fontId="0" fillId="7" borderId="0" xfId="0" applyNumberFormat="1" applyFill="1"/>
    <xf numFmtId="0" fontId="0" fillId="7" borderId="0" xfId="0" applyFill="1" applyAlignment="1">
      <alignment horizontal="left" indent="2"/>
    </xf>
    <xf numFmtId="10" fontId="0" fillId="7" borderId="0" xfId="0" applyNumberFormat="1" applyFill="1"/>
    <xf numFmtId="10" fontId="0" fillId="7" borderId="0" xfId="0" applyNumberFormat="1" applyFill="1" applyAlignment="1">
      <alignment horizontal="center"/>
    </xf>
    <xf numFmtId="165" fontId="0" fillId="7" borderId="0" xfId="0" applyNumberFormat="1" applyFill="1" applyAlignment="1">
      <alignment horizontal="center"/>
    </xf>
    <xf numFmtId="164" fontId="1" fillId="7" borderId="0" xfId="0" applyNumberFormat="1" applyFont="1" applyFill="1"/>
    <xf numFmtId="0" fontId="0" fillId="7" borderId="16" xfId="0" applyFill="1" applyBorder="1"/>
    <xf numFmtId="0" fontId="0" fillId="7" borderId="17" xfId="0" applyFill="1" applyBorder="1"/>
    <xf numFmtId="1" fontId="0" fillId="7" borderId="17" xfId="0" applyNumberFormat="1" applyFill="1" applyBorder="1"/>
    <xf numFmtId="0" fontId="0" fillId="7" borderId="18" xfId="0" applyFill="1" applyBorder="1"/>
    <xf numFmtId="0" fontId="0" fillId="7" borderId="19" xfId="0" applyFill="1" applyBorder="1"/>
    <xf numFmtId="0" fontId="0" fillId="7" borderId="20" xfId="0" applyFill="1" applyBorder="1"/>
    <xf numFmtId="0" fontId="0" fillId="7" borderId="20" xfId="0" applyFill="1" applyBorder="1" applyAlignment="1">
      <alignment horizontal="right"/>
    </xf>
    <xf numFmtId="0" fontId="0" fillId="7" borderId="19" xfId="0" applyFill="1" applyBorder="1" applyAlignment="1">
      <alignment horizontal="right"/>
    </xf>
    <xf numFmtId="0" fontId="0" fillId="7" borderId="21" xfId="0" applyFill="1" applyBorder="1"/>
    <xf numFmtId="0" fontId="0" fillId="7" borderId="7" xfId="0" applyFill="1" applyBorder="1"/>
    <xf numFmtId="1" fontId="0" fillId="7" borderId="7" xfId="0" applyNumberFormat="1" applyFill="1" applyBorder="1"/>
    <xf numFmtId="0" fontId="0" fillId="7" borderId="22" xfId="0" applyFill="1" applyBorder="1"/>
    <xf numFmtId="0" fontId="2" fillId="0" borderId="1" xfId="0" applyFont="1" applyBorder="1" applyAlignment="1">
      <alignment horizontal="center"/>
    </xf>
    <xf numFmtId="0" fontId="5" fillId="6" borderId="23" xfId="0" applyFont="1" applyFill="1" applyBorder="1"/>
    <xf numFmtId="0" fontId="5" fillId="6" borderId="1" xfId="0" applyFont="1" applyFill="1" applyBorder="1"/>
    <xf numFmtId="0" fontId="3" fillId="3" borderId="24" xfId="0" applyFont="1" applyFill="1" applyBorder="1"/>
    <xf numFmtId="0" fontId="0" fillId="7" borderId="0" xfId="0" applyFill="1" applyAlignment="1" applyProtection="1">
      <alignment horizontal="right"/>
      <protection locked="0"/>
    </xf>
    <xf numFmtId="164" fontId="2" fillId="7" borderId="0" xfId="0" applyNumberFormat="1" applyFont="1" applyFill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164" fontId="2" fillId="3" borderId="26" xfId="0" applyNumberFormat="1" applyFont="1" applyFill="1" applyBorder="1" applyAlignment="1">
      <alignment horizontal="center"/>
    </xf>
    <xf numFmtId="0" fontId="0" fillId="7" borderId="0" xfId="0" applyFill="1" applyAlignment="1">
      <alignment horizontal="left" indent="4"/>
    </xf>
    <xf numFmtId="0" fontId="7" fillId="7" borderId="0" xfId="1" applyFill="1" applyBorder="1" applyAlignment="1" applyProtection="1">
      <alignment horizontal="left" indent="2"/>
    </xf>
    <xf numFmtId="3" fontId="3" fillId="7" borderId="0" xfId="0" applyNumberFormat="1" applyFont="1" applyFill="1" applyAlignment="1">
      <alignment horizontal="center"/>
    </xf>
    <xf numFmtId="0" fontId="3" fillId="7" borderId="0" xfId="0" applyFont="1" applyFill="1"/>
    <xf numFmtId="0" fontId="2" fillId="7" borderId="0" xfId="0" applyFont="1" applyFill="1"/>
    <xf numFmtId="3" fontId="0" fillId="6" borderId="1" xfId="0" applyNumberFormat="1" applyFill="1" applyBorder="1" applyAlignment="1">
      <alignment horizontal="center"/>
    </xf>
    <xf numFmtId="4" fontId="0" fillId="5" borderId="4" xfId="0" applyNumberFormat="1" applyFill="1" applyBorder="1" applyProtection="1">
      <protection locked="0"/>
    </xf>
    <xf numFmtId="0" fontId="4" fillId="9" borderId="1" xfId="0" applyFont="1" applyFill="1" applyBorder="1" applyAlignment="1">
      <alignment horizontal="center"/>
    </xf>
    <xf numFmtId="1" fontId="5" fillId="6" borderId="2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right"/>
    </xf>
    <xf numFmtId="0" fontId="4" fillId="6" borderId="1" xfId="0" applyFont="1" applyFill="1" applyBorder="1" applyAlignment="1">
      <alignment horizontal="center"/>
    </xf>
    <xf numFmtId="164" fontId="0" fillId="0" borderId="3" xfId="0" applyNumberFormat="1" applyBorder="1" applyAlignment="1">
      <alignment horizontal="right" indent="1"/>
    </xf>
    <xf numFmtId="0" fontId="0" fillId="7" borderId="0" xfId="0" applyFill="1" applyAlignment="1">
      <alignment horizontal="left"/>
    </xf>
    <xf numFmtId="0" fontId="8" fillId="7" borderId="0" xfId="1" applyFont="1" applyFill="1" applyBorder="1" applyAlignment="1" applyProtection="1">
      <alignment horizontal="left"/>
    </xf>
    <xf numFmtId="3" fontId="3" fillId="8" borderId="30" xfId="0" applyNumberFormat="1" applyFont="1" applyFill="1" applyBorder="1" applyAlignment="1">
      <alignment horizontal="center"/>
    </xf>
    <xf numFmtId="4" fontId="0" fillId="0" borderId="5" xfId="0" applyNumberFormat="1" applyBorder="1" applyAlignment="1">
      <alignment horizontal="right"/>
    </xf>
    <xf numFmtId="164" fontId="0" fillId="0" borderId="29" xfId="0" applyNumberFormat="1" applyBorder="1" applyAlignment="1">
      <alignment horizontal="right" indent="1"/>
    </xf>
    <xf numFmtId="4" fontId="0" fillId="0" borderId="2" xfId="0" applyNumberFormat="1" applyBorder="1" applyAlignment="1">
      <alignment horizontal="right"/>
    </xf>
    <xf numFmtId="169" fontId="0" fillId="0" borderId="1" xfId="0" applyNumberFormat="1" applyBorder="1"/>
    <xf numFmtId="169" fontId="0" fillId="6" borderId="8" xfId="0" applyNumberFormat="1" applyFill="1" applyBorder="1"/>
    <xf numFmtId="3" fontId="0" fillId="0" borderId="30" xfId="0" applyNumberFormat="1" applyBorder="1" applyAlignment="1">
      <alignment horizontal="center"/>
    </xf>
    <xf numFmtId="0" fontId="10" fillId="7" borderId="0" xfId="0" applyFont="1" applyFill="1"/>
    <xf numFmtId="164" fontId="6" fillId="6" borderId="0" xfId="0" applyNumberFormat="1" applyFont="1" applyFill="1"/>
    <xf numFmtId="0" fontId="10" fillId="6" borderId="0" xfId="0" applyFont="1" applyFill="1"/>
    <xf numFmtId="0" fontId="6" fillId="6" borderId="0" xfId="0" applyFont="1" applyFill="1"/>
    <xf numFmtId="0" fontId="0" fillId="6" borderId="20" xfId="0" applyFill="1" applyBorder="1"/>
    <xf numFmtId="0" fontId="9" fillId="6" borderId="0" xfId="0" applyFont="1" applyFill="1" applyAlignment="1">
      <alignment horizontal="right"/>
    </xf>
    <xf numFmtId="2" fontId="6" fillId="7" borderId="0" xfId="0" applyNumberFormat="1" applyFont="1" applyFill="1"/>
    <xf numFmtId="168" fontId="6" fillId="7" borderId="0" xfId="0" applyNumberFormat="1" applyFont="1" applyFill="1"/>
    <xf numFmtId="164" fontId="10" fillId="7" borderId="1" xfId="0" applyNumberFormat="1" applyFont="1" applyFill="1" applyBorder="1"/>
    <xf numFmtId="4" fontId="0" fillId="7" borderId="1" xfId="0" applyNumberFormat="1" applyFill="1" applyBorder="1"/>
    <xf numFmtId="0" fontId="5" fillId="6" borderId="1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right"/>
    </xf>
    <xf numFmtId="0" fontId="6" fillId="0" borderId="0" xfId="0" applyFont="1"/>
    <xf numFmtId="0" fontId="3" fillId="7" borderId="0" xfId="0" applyFont="1" applyFill="1" applyAlignment="1">
      <alignment horizontal="right"/>
    </xf>
    <xf numFmtId="0" fontId="11" fillId="7" borderId="0" xfId="0" applyFont="1" applyFill="1" applyAlignment="1">
      <alignment horizontal="right"/>
    </xf>
    <xf numFmtId="0" fontId="0" fillId="5" borderId="1" xfId="0" applyFill="1" applyBorder="1" applyAlignment="1" applyProtection="1">
      <alignment horizontal="right"/>
      <protection locked="0"/>
    </xf>
    <xf numFmtId="0" fontId="6" fillId="7" borderId="0" xfId="0" applyFont="1" applyFill="1" applyAlignment="1">
      <alignment horizontal="right"/>
    </xf>
    <xf numFmtId="0" fontId="6" fillId="7" borderId="20" xfId="0" applyFont="1" applyFill="1" applyBorder="1"/>
    <xf numFmtId="2" fontId="0" fillId="0" borderId="0" xfId="0" applyNumberFormat="1"/>
    <xf numFmtId="0" fontId="6" fillId="7" borderId="0" xfId="0" applyFont="1" applyFill="1" applyAlignment="1" applyProtection="1">
      <alignment horizontal="center" vertical="center"/>
      <protection locked="0"/>
    </xf>
    <xf numFmtId="0" fontId="12" fillId="7" borderId="0" xfId="0" applyFont="1" applyFill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6" fillId="7" borderId="0" xfId="0" applyFont="1" applyFill="1" applyAlignment="1">
      <alignment horizontal="center" vertical="center"/>
    </xf>
    <xf numFmtId="168" fontId="0" fillId="5" borderId="1" xfId="0" applyNumberFormat="1" applyFill="1" applyBorder="1" applyAlignment="1" applyProtection="1">
      <alignment horizontal="right" indent="1"/>
      <protection locked="0"/>
    </xf>
    <xf numFmtId="0" fontId="7" fillId="7" borderId="0" xfId="1" applyFill="1"/>
    <xf numFmtId="3" fontId="6" fillId="7" borderId="0" xfId="0" applyNumberFormat="1" applyFont="1" applyFill="1"/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168" fontId="0" fillId="0" borderId="2" xfId="0" applyNumberFormat="1" applyBorder="1" applyAlignment="1">
      <alignment horizontal="right"/>
    </xf>
    <xf numFmtId="168" fontId="0" fillId="0" borderId="3" xfId="0" applyNumberFormat="1" applyBorder="1" applyAlignment="1">
      <alignment horizontal="right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7" borderId="0" xfId="1" applyFill="1" applyBorder="1" applyAlignment="1" applyProtection="1">
      <alignment horizontal="left"/>
      <protection locked="0"/>
    </xf>
    <xf numFmtId="168" fontId="0" fillId="5" borderId="2" xfId="0" applyNumberFormat="1" applyFill="1" applyBorder="1" applyAlignment="1" applyProtection="1">
      <alignment horizontal="right" indent="1"/>
      <protection locked="0"/>
    </xf>
    <xf numFmtId="168" fontId="0" fillId="5" borderId="3" xfId="0" applyNumberFormat="1" applyFill="1" applyBorder="1" applyAlignment="1" applyProtection="1">
      <alignment horizontal="right" indent="1"/>
      <protection locked="0"/>
    </xf>
    <xf numFmtId="168" fontId="0" fillId="5" borderId="1" xfId="0" applyNumberFormat="1" applyFill="1" applyBorder="1" applyAlignment="1" applyProtection="1">
      <alignment horizontal="right" indent="1"/>
      <protection locked="0"/>
    </xf>
    <xf numFmtId="0" fontId="0" fillId="7" borderId="0" xfId="0" applyFill="1" applyAlignment="1">
      <alignment horizontal="center"/>
    </xf>
    <xf numFmtId="0" fontId="0" fillId="7" borderId="0" xfId="0" applyFill="1" applyAlignment="1">
      <alignment horizontal="left" indent="2"/>
    </xf>
    <xf numFmtId="0" fontId="0" fillId="0" borderId="1" xfId="0" applyBorder="1" applyAlignment="1">
      <alignment horizontal="center"/>
    </xf>
    <xf numFmtId="168" fontId="0" fillId="0" borderId="1" xfId="0" applyNumberFormat="1" applyBorder="1" applyAlignment="1" applyProtection="1">
      <alignment horizontal="right" indent="1"/>
      <protection locked="0"/>
    </xf>
    <xf numFmtId="0" fontId="7" fillId="7" borderId="0" xfId="1" applyFill="1" applyBorder="1" applyAlignment="1" applyProtection="1">
      <alignment horizontal="left"/>
    </xf>
    <xf numFmtId="0" fontId="3" fillId="0" borderId="2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0" fillId="0" borderId="2" xfId="0" applyNumberFormat="1" applyBorder="1" applyAlignment="1">
      <alignment horizontal="right" indent="1"/>
    </xf>
    <xf numFmtId="164" fontId="0" fillId="0" borderId="3" xfId="0" applyNumberFormat="1" applyBorder="1" applyAlignment="1">
      <alignment horizontal="right" indent="1"/>
    </xf>
    <xf numFmtId="168" fontId="0" fillId="0" borderId="2" xfId="0" applyNumberFormat="1" applyBorder="1" applyAlignment="1">
      <alignment horizontal="right" indent="1"/>
    </xf>
    <xf numFmtId="168" fontId="0" fillId="0" borderId="3" xfId="0" applyNumberFormat="1" applyBorder="1" applyAlignment="1">
      <alignment horizontal="right" indent="1"/>
    </xf>
    <xf numFmtId="0" fontId="0" fillId="0" borderId="3" xfId="0" applyBorder="1" applyAlignment="1">
      <alignment horizontal="right" indent="1"/>
    </xf>
    <xf numFmtId="0" fontId="0" fillId="0" borderId="4" xfId="0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0" fillId="7" borderId="6" xfId="0" applyNumberFormat="1" applyFill="1" applyBorder="1" applyAlignment="1">
      <alignment horizontal="center"/>
    </xf>
    <xf numFmtId="167" fontId="0" fillId="0" borderId="2" xfId="0" applyNumberFormat="1" applyBorder="1" applyAlignment="1">
      <alignment horizontal="center"/>
    </xf>
    <xf numFmtId="167" fontId="0" fillId="0" borderId="3" xfId="0" applyNumberFormat="1" applyBorder="1" applyAlignment="1">
      <alignment horizontal="center"/>
    </xf>
    <xf numFmtId="0" fontId="7" fillId="7" borderId="0" xfId="1" applyFill="1" applyBorder="1" applyAlignment="1" applyProtection="1">
      <alignment horizontal="left" indent="2"/>
    </xf>
    <xf numFmtId="0" fontId="7" fillId="7" borderId="0" xfId="1" applyFill="1" applyBorder="1" applyAlignment="1" applyProtection="1">
      <alignment horizontal="center"/>
    </xf>
    <xf numFmtId="0" fontId="0" fillId="0" borderId="13" xfId="0" applyBorder="1" applyAlignment="1">
      <alignment horizont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165" fontId="0" fillId="0" borderId="1" xfId="0" applyNumberFormat="1" applyBorder="1" applyAlignment="1">
      <alignment horizontal="center"/>
    </xf>
    <xf numFmtId="0" fontId="0" fillId="7" borderId="0" xfId="0" applyFill="1" applyAlignment="1">
      <alignment horizontal="left" wrapText="1"/>
    </xf>
    <xf numFmtId="0" fontId="0" fillId="0" borderId="0" xfId="0"/>
    <xf numFmtId="0" fontId="0" fillId="7" borderId="0" xfId="0" applyFill="1" applyAlignment="1">
      <alignment wrapText="1"/>
    </xf>
    <xf numFmtId="0" fontId="0" fillId="0" borderId="0" xfId="0" applyAlignment="1">
      <alignment wrapText="1"/>
    </xf>
    <xf numFmtId="0" fontId="5" fillId="6" borderId="11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168" fontId="0" fillId="5" borderId="4" xfId="0" applyNumberFormat="1" applyFill="1" applyBorder="1" applyAlignment="1" applyProtection="1">
      <alignment horizontal="right" indent="1"/>
      <protection locked="0"/>
    </xf>
    <xf numFmtId="164" fontId="5" fillId="6" borderId="10" xfId="0" applyNumberFormat="1" applyFont="1" applyFill="1" applyBorder="1" applyAlignment="1">
      <alignment horizontal="center"/>
    </xf>
    <xf numFmtId="164" fontId="5" fillId="6" borderId="8" xfId="0" applyNumberFormat="1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8" fillId="7" borderId="0" xfId="1" applyFont="1" applyFill="1" applyBorder="1" applyAlignment="1" applyProtection="1">
      <alignment horizontal="center"/>
    </xf>
    <xf numFmtId="0" fontId="0" fillId="7" borderId="0" xfId="0" applyFill="1" applyAlignment="1">
      <alignment horizontal="left" wrapText="1" indent="4"/>
    </xf>
    <xf numFmtId="0" fontId="10" fillId="7" borderId="0" xfId="0" applyFont="1" applyFill="1" applyAlignment="1">
      <alignment horizontal="left" indent="4"/>
    </xf>
    <xf numFmtId="0" fontId="0" fillId="0" borderId="0" xfId="0" applyAlignment="1">
      <alignment horizontal="center"/>
    </xf>
    <xf numFmtId="0" fontId="0" fillId="7" borderId="0" xfId="0" applyFill="1" applyAlignment="1">
      <alignment horizontal="right"/>
    </xf>
    <xf numFmtId="0" fontId="0" fillId="0" borderId="0" xfId="0" applyAlignment="1">
      <alignment horizontal="right"/>
    </xf>
    <xf numFmtId="0" fontId="3" fillId="10" borderId="1" xfId="0" applyFont="1" applyFill="1" applyBorder="1" applyAlignment="1" applyProtection="1">
      <alignment horizontal="center"/>
      <protection locked="0"/>
    </xf>
    <xf numFmtId="0" fontId="9" fillId="7" borderId="0" xfId="0" applyFont="1" applyFill="1" applyAlignment="1" applyProtection="1">
      <alignment horizontal="center"/>
      <protection locked="0"/>
    </xf>
  </cellXfs>
  <cellStyles count="2">
    <cellStyle name="Lien hypertexte" xfId="1" builtinId="8"/>
    <cellStyle name="Normal" xfId="0" builtinId="0"/>
  </cellStyles>
  <dxfs count="17">
    <dxf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ont>
        <color theme="2"/>
      </font>
    </dxf>
    <dxf>
      <font>
        <b/>
        <i val="0"/>
        <color rgb="FFFF0000"/>
      </font>
    </dxf>
    <dxf>
      <font>
        <color theme="0" tint="-4.9989318521683403E-2"/>
      </font>
    </dxf>
    <dxf>
      <font>
        <b/>
        <i val="0"/>
        <strike val="0"/>
        <color rgb="FFFF0000"/>
      </font>
    </dxf>
    <dxf>
      <font>
        <color theme="0"/>
      </font>
    </dxf>
    <dxf>
      <font>
        <color theme="1"/>
      </font>
      <fill>
        <patternFill>
          <bgColor rgb="FF66FF6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66FF6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66FF33"/>
        </patternFill>
      </fill>
    </dxf>
    <dxf>
      <font>
        <b/>
        <i val="0"/>
      </font>
      <fill>
        <patternFill>
          <bgColor rgb="FFFFC000"/>
        </patternFill>
      </fill>
    </dxf>
    <dxf>
      <font>
        <strike val="0"/>
      </font>
      <fill>
        <patternFill>
          <bgColor rgb="FF66FF66"/>
        </patternFill>
      </fill>
    </dxf>
    <dxf>
      <font>
        <b/>
        <i val="0"/>
      </font>
      <fill>
        <patternFill>
          <bgColor rgb="FF66FF66"/>
        </patternFill>
      </fill>
    </dxf>
    <dxf>
      <font>
        <strike val="0"/>
        <color theme="0"/>
      </font>
      <fill>
        <patternFill>
          <bgColor rgb="FFFF0000"/>
        </patternFill>
      </fill>
    </dxf>
    <dxf>
      <font>
        <strike val="0"/>
        <color theme="1"/>
      </font>
    </dxf>
    <dxf>
      <font>
        <strike val="0"/>
        <color theme="1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00FF00"/>
      <color rgb="FF66FF66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609653</xdr:colOff>
      <xdr:row>5</xdr:row>
      <xdr:rowOff>80829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400050"/>
          <a:ext cx="609653" cy="652329"/>
        </a:xfrm>
        <a:prstGeom prst="rect">
          <a:avLst/>
        </a:prstGeom>
      </xdr:spPr>
    </xdr:pic>
    <xdr:clientData/>
  </xdr:twoCellAnchor>
  <xdr:twoCellAnchor editAs="oneCell">
    <xdr:from>
      <xdr:col>10</xdr:col>
      <xdr:colOff>523875</xdr:colOff>
      <xdr:row>5</xdr:row>
      <xdr:rowOff>123825</xdr:rowOff>
    </xdr:from>
    <xdr:to>
      <xdr:col>14</xdr:col>
      <xdr:colOff>686370</xdr:colOff>
      <xdr:row>22</xdr:row>
      <xdr:rowOff>162382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095375"/>
          <a:ext cx="4086795" cy="3277057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3</xdr:col>
      <xdr:colOff>438149</xdr:colOff>
      <xdr:row>5</xdr:row>
      <xdr:rowOff>114299</xdr:rowOff>
    </xdr:from>
    <xdr:to>
      <xdr:col>9</xdr:col>
      <xdr:colOff>266700</xdr:colOff>
      <xdr:row>22</xdr:row>
      <xdr:rowOff>182852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474" y="1085849"/>
          <a:ext cx="3448051" cy="3307053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retraitescgtpsa.fr/D_Droits_Retraite_Majorations_ARRCO.html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retraitescgtpsa.free.fr/D_Droits_Retraite_Se_procurer_ses_releves_de_carriere.html" TargetMode="External"/><Relationship Id="rId7" Type="http://schemas.openxmlformats.org/officeDocument/2006/relationships/hyperlink" Target="https://retraitescgtpsa.fr/D_Droits_Retraite_La_calculer.html" TargetMode="External"/><Relationship Id="rId12" Type="http://schemas.openxmlformats.org/officeDocument/2006/relationships/hyperlink" Target="https://retraitescgt.fr/D_Droits_Retraite_La_calculer.html" TargetMode="External"/><Relationship Id="rId2" Type="http://schemas.openxmlformats.org/officeDocument/2006/relationships/hyperlink" Target="http://retraitescgtpsa.free.fr/D_Droits_Retraite_Majorations_ARRCO.html" TargetMode="External"/><Relationship Id="rId1" Type="http://schemas.openxmlformats.org/officeDocument/2006/relationships/hyperlink" Target="http://retraitescgtpsa.free.fr/D_Droits_Retraite_La_calculer.html" TargetMode="External"/><Relationship Id="rId6" Type="http://schemas.openxmlformats.org/officeDocument/2006/relationships/hyperlink" Target="http://retraitescgtpsa.free.fr/D_Droits_Retraite_La_calculer.html" TargetMode="External"/><Relationship Id="rId11" Type="http://schemas.openxmlformats.org/officeDocument/2006/relationships/hyperlink" Target="https://retraitescgtpsa.fr/H_Contact_04_Nous_contacter.html" TargetMode="External"/><Relationship Id="rId5" Type="http://schemas.openxmlformats.org/officeDocument/2006/relationships/hyperlink" Target="http://retraitescgtpsa.free.fr/H_Contact_04_Nous_contacter.html" TargetMode="External"/><Relationship Id="rId10" Type="http://schemas.openxmlformats.org/officeDocument/2006/relationships/hyperlink" Target="https://retraitescgtpsa.fr/D_Droits_Retraite_La_calculer.html" TargetMode="External"/><Relationship Id="rId4" Type="http://schemas.openxmlformats.org/officeDocument/2006/relationships/hyperlink" Target="http://retraitescgtpsa.free.fr/D_Droits_Retraite_Age_et_trimestre.html" TargetMode="External"/><Relationship Id="rId9" Type="http://schemas.openxmlformats.org/officeDocument/2006/relationships/hyperlink" Target="https://retraitescgtpsa.fr/D_Droits_Retraite_Age_et_trimestre.html" TargetMode="External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C8CB1-075E-4910-8E18-9030A0B25554}">
  <dimension ref="B1:R129"/>
  <sheetViews>
    <sheetView tabSelected="1" topLeftCell="A103" workbookViewId="0">
      <selection activeCell="L32" sqref="L32"/>
    </sheetView>
  </sheetViews>
  <sheetFormatPr baseColWidth="10" defaultRowHeight="14.4" x14ac:dyDescent="0.3"/>
  <cols>
    <col min="1" max="1" width="2.44140625" customWidth="1"/>
    <col min="2" max="2" width="2.33203125" customWidth="1"/>
    <col min="4" max="4" width="13.5546875" customWidth="1"/>
    <col min="5" max="5" width="3.44140625" customWidth="1"/>
    <col min="6" max="6" width="14.33203125" customWidth="1"/>
    <col min="7" max="7" width="3.44140625" customWidth="1"/>
    <col min="8" max="8" width="13" customWidth="1"/>
    <col min="9" max="9" width="6.5546875" customWidth="1"/>
    <col min="10" max="10" width="19.109375" customWidth="1"/>
    <col min="11" max="11" width="19.6640625" style="3" customWidth="1"/>
    <col min="12" max="12" width="13.5546875" customWidth="1"/>
    <col min="13" max="13" width="14.109375" customWidth="1"/>
    <col min="15" max="15" width="19.5546875" customWidth="1"/>
    <col min="16" max="16" width="2.88671875" customWidth="1"/>
    <col min="18" max="18" width="9.109375" customWidth="1"/>
    <col min="19" max="19" width="6.44140625" customWidth="1"/>
  </cols>
  <sheetData>
    <row r="1" spans="2:16" ht="15" thickBot="1" x14ac:dyDescent="0.35"/>
    <row r="2" spans="2:16" ht="15" thickTop="1" x14ac:dyDescent="0.3">
      <c r="B2" s="50"/>
      <c r="C2" s="51"/>
      <c r="D2" s="51"/>
      <c r="E2" s="51"/>
      <c r="F2" s="51"/>
      <c r="G2" s="51"/>
      <c r="H2" s="51"/>
      <c r="I2" s="51"/>
      <c r="J2" s="51"/>
      <c r="K2" s="52"/>
      <c r="L2" s="51"/>
      <c r="M2" s="51"/>
      <c r="N2" s="51"/>
      <c r="O2" s="51"/>
      <c r="P2" s="53"/>
    </row>
    <row r="3" spans="2:16" x14ac:dyDescent="0.3">
      <c r="B3" s="54"/>
      <c r="C3" s="32"/>
      <c r="D3" s="130" t="s">
        <v>33</v>
      </c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55"/>
    </row>
    <row r="4" spans="2:16" x14ac:dyDescent="0.3">
      <c r="B4" s="54"/>
      <c r="C4" s="32"/>
      <c r="D4" s="130" t="s">
        <v>34</v>
      </c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55"/>
    </row>
    <row r="5" spans="2:16" x14ac:dyDescent="0.3">
      <c r="B5" s="54"/>
      <c r="C5" s="32"/>
      <c r="D5" s="169" t="s">
        <v>40</v>
      </c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55"/>
    </row>
    <row r="6" spans="2:16" x14ac:dyDescent="0.3">
      <c r="B6" s="54"/>
      <c r="C6" s="32"/>
      <c r="D6" s="32"/>
      <c r="E6" s="32"/>
      <c r="F6" s="32"/>
      <c r="G6" s="32"/>
      <c r="H6" s="32"/>
      <c r="I6" s="32"/>
      <c r="J6" s="32"/>
      <c r="K6" s="40"/>
      <c r="L6" s="32"/>
      <c r="M6" s="32"/>
      <c r="N6" s="32"/>
      <c r="O6" s="32"/>
      <c r="P6" s="55"/>
    </row>
    <row r="7" spans="2:16" x14ac:dyDescent="0.3">
      <c r="B7" s="54"/>
      <c r="C7" s="32"/>
      <c r="D7" s="32"/>
      <c r="E7" s="32"/>
      <c r="F7" s="32"/>
      <c r="G7" s="32"/>
      <c r="H7" s="32"/>
      <c r="I7" s="32"/>
      <c r="J7" s="32"/>
      <c r="K7" s="40"/>
      <c r="L7" s="32"/>
      <c r="M7" s="32"/>
      <c r="N7" s="32"/>
      <c r="O7" s="32"/>
      <c r="P7" s="55"/>
    </row>
    <row r="8" spans="2:16" x14ac:dyDescent="0.3">
      <c r="B8" s="54"/>
      <c r="C8" s="32"/>
      <c r="D8" s="32"/>
      <c r="E8" s="32"/>
      <c r="F8" s="32"/>
      <c r="G8" s="32"/>
      <c r="H8" s="32"/>
      <c r="I8" s="32"/>
      <c r="J8" s="32"/>
      <c r="K8" s="40"/>
      <c r="L8" s="32"/>
      <c r="M8" s="32"/>
      <c r="N8" s="32"/>
      <c r="O8" s="32"/>
      <c r="P8" s="55"/>
    </row>
    <row r="9" spans="2:16" x14ac:dyDescent="0.3">
      <c r="B9" s="54"/>
      <c r="C9" s="32"/>
      <c r="D9" s="32"/>
      <c r="E9" s="32"/>
      <c r="F9" s="32"/>
      <c r="G9" s="32"/>
      <c r="H9" s="32"/>
      <c r="I9" s="32"/>
      <c r="J9" s="32"/>
      <c r="K9" s="40"/>
      <c r="L9" s="32"/>
      <c r="M9" s="32"/>
      <c r="N9" s="32"/>
      <c r="O9" s="32"/>
      <c r="P9" s="55"/>
    </row>
    <row r="10" spans="2:16" x14ac:dyDescent="0.3">
      <c r="B10" s="54"/>
      <c r="C10" s="32"/>
      <c r="D10" s="32"/>
      <c r="E10" s="32"/>
      <c r="F10" s="32"/>
      <c r="G10" s="32"/>
      <c r="H10" s="32"/>
      <c r="I10" s="32"/>
      <c r="J10" s="32"/>
      <c r="K10" s="40"/>
      <c r="L10" s="32"/>
      <c r="M10" s="32"/>
      <c r="N10" s="32"/>
      <c r="O10" s="32"/>
      <c r="P10" s="55"/>
    </row>
    <row r="11" spans="2:16" x14ac:dyDescent="0.3">
      <c r="B11" s="54"/>
      <c r="C11" s="32"/>
      <c r="D11" s="32"/>
      <c r="E11" s="32"/>
      <c r="F11" s="32"/>
      <c r="G11" s="32"/>
      <c r="H11" s="32"/>
      <c r="I11" s="32"/>
      <c r="J11" s="32"/>
      <c r="K11" s="40"/>
      <c r="L11" s="32"/>
      <c r="M11" s="32"/>
      <c r="N11" s="32"/>
      <c r="O11" s="32"/>
      <c r="P11" s="55"/>
    </row>
    <row r="12" spans="2:16" x14ac:dyDescent="0.3">
      <c r="B12" s="54"/>
      <c r="C12" s="32"/>
      <c r="D12" s="32"/>
      <c r="E12" s="32"/>
      <c r="F12" s="32"/>
      <c r="G12" s="32"/>
      <c r="H12" s="32"/>
      <c r="I12" s="32"/>
      <c r="J12" s="32"/>
      <c r="K12" s="40"/>
      <c r="L12" s="32"/>
      <c r="M12" s="32"/>
      <c r="N12" s="32"/>
      <c r="O12" s="32"/>
      <c r="P12" s="55"/>
    </row>
    <row r="13" spans="2:16" x14ac:dyDescent="0.3">
      <c r="B13" s="54"/>
      <c r="C13" s="32"/>
      <c r="D13" s="32"/>
      <c r="E13" s="32"/>
      <c r="F13" s="32"/>
      <c r="G13" s="32"/>
      <c r="H13" s="32"/>
      <c r="I13" s="32"/>
      <c r="J13" s="32"/>
      <c r="K13" s="40"/>
      <c r="L13" s="32"/>
      <c r="M13" s="32"/>
      <c r="N13" s="32"/>
      <c r="O13" s="32"/>
      <c r="P13" s="55"/>
    </row>
    <row r="14" spans="2:16" x14ac:dyDescent="0.3">
      <c r="B14" s="54"/>
      <c r="C14" s="32"/>
      <c r="D14" s="32"/>
      <c r="E14" s="32"/>
      <c r="F14" s="32"/>
      <c r="G14" s="32"/>
      <c r="H14" s="32"/>
      <c r="I14" s="32"/>
      <c r="J14" s="32"/>
      <c r="K14" s="40"/>
      <c r="L14" s="32"/>
      <c r="M14" s="32"/>
      <c r="N14" s="32"/>
      <c r="O14" s="32"/>
      <c r="P14" s="55"/>
    </row>
    <row r="15" spans="2:16" x14ac:dyDescent="0.3">
      <c r="B15" s="54"/>
      <c r="C15" s="32"/>
      <c r="D15" s="32"/>
      <c r="E15" s="32"/>
      <c r="F15" s="32"/>
      <c r="G15" s="32"/>
      <c r="H15" s="32"/>
      <c r="I15" s="32"/>
      <c r="J15" s="32"/>
      <c r="K15" s="40"/>
      <c r="L15" s="32"/>
      <c r="M15" s="32"/>
      <c r="N15" s="32"/>
      <c r="O15" s="32"/>
      <c r="P15" s="55"/>
    </row>
    <row r="16" spans="2:16" x14ac:dyDescent="0.3">
      <c r="B16" s="54"/>
      <c r="C16" s="32"/>
      <c r="D16" s="32"/>
      <c r="E16" s="32"/>
      <c r="F16" s="32"/>
      <c r="G16" s="32"/>
      <c r="H16" s="32"/>
      <c r="I16" s="32"/>
      <c r="J16" s="32"/>
      <c r="K16" s="40"/>
      <c r="L16" s="32"/>
      <c r="M16" s="32"/>
      <c r="N16" s="32"/>
      <c r="O16" s="32"/>
      <c r="P16" s="55"/>
    </row>
    <row r="17" spans="2:16" x14ac:dyDescent="0.3">
      <c r="B17" s="54"/>
      <c r="C17" s="32"/>
      <c r="D17" s="32"/>
      <c r="E17" s="32"/>
      <c r="F17" s="32"/>
      <c r="G17" s="32"/>
      <c r="H17" s="32"/>
      <c r="I17" s="32"/>
      <c r="J17" s="32"/>
      <c r="K17" s="40"/>
      <c r="L17" s="32"/>
      <c r="M17" s="32"/>
      <c r="N17" s="32"/>
      <c r="O17" s="32"/>
      <c r="P17" s="55"/>
    </row>
    <row r="18" spans="2:16" x14ac:dyDescent="0.3">
      <c r="B18" s="54"/>
      <c r="C18" s="32"/>
      <c r="D18" s="32"/>
      <c r="E18" s="32"/>
      <c r="F18" s="32"/>
      <c r="G18" s="32"/>
      <c r="H18" s="32"/>
      <c r="I18" s="32"/>
      <c r="J18" s="32"/>
      <c r="K18" s="40"/>
      <c r="L18" s="32"/>
      <c r="M18" s="32"/>
      <c r="N18" s="32"/>
      <c r="O18" s="32"/>
      <c r="P18" s="55"/>
    </row>
    <row r="19" spans="2:16" x14ac:dyDescent="0.3">
      <c r="B19" s="54"/>
      <c r="C19" s="32"/>
      <c r="D19" s="32"/>
      <c r="E19" s="32"/>
      <c r="F19" s="32"/>
      <c r="G19" s="32"/>
      <c r="H19" s="32"/>
      <c r="I19" s="32"/>
      <c r="J19" s="32"/>
      <c r="K19" s="40"/>
      <c r="L19" s="32"/>
      <c r="M19" s="32"/>
      <c r="N19" s="32"/>
      <c r="O19" s="32"/>
      <c r="P19" s="55"/>
    </row>
    <row r="20" spans="2:16" x14ac:dyDescent="0.3">
      <c r="B20" s="54"/>
      <c r="C20" s="32"/>
      <c r="D20" s="32"/>
      <c r="E20" s="32"/>
      <c r="F20" s="32"/>
      <c r="G20" s="32"/>
      <c r="H20" s="32"/>
      <c r="I20" s="32"/>
      <c r="J20" s="32"/>
      <c r="K20" s="40"/>
      <c r="L20" s="32"/>
      <c r="M20" s="32"/>
      <c r="N20" s="32"/>
      <c r="O20" s="32"/>
      <c r="P20" s="55"/>
    </row>
    <row r="21" spans="2:16" x14ac:dyDescent="0.3">
      <c r="B21" s="54"/>
      <c r="C21" s="32"/>
      <c r="D21" s="32"/>
      <c r="E21" s="32"/>
      <c r="F21" s="32"/>
      <c r="G21" s="32"/>
      <c r="H21" s="32"/>
      <c r="I21" s="32"/>
      <c r="J21" s="32"/>
      <c r="K21" s="40"/>
      <c r="L21" s="32"/>
      <c r="M21" s="32"/>
      <c r="N21" s="32"/>
      <c r="O21" s="32"/>
      <c r="P21" s="55"/>
    </row>
    <row r="22" spans="2:16" x14ac:dyDescent="0.3">
      <c r="B22" s="54"/>
      <c r="C22" s="32"/>
      <c r="D22" s="32"/>
      <c r="E22" s="32"/>
      <c r="F22" s="32"/>
      <c r="G22" s="32"/>
      <c r="H22" s="32"/>
      <c r="I22" s="32"/>
      <c r="J22" s="32"/>
      <c r="K22" s="40"/>
      <c r="L22" s="32"/>
      <c r="M22" s="32"/>
      <c r="N22" s="32"/>
      <c r="O22" s="32"/>
      <c r="P22" s="55"/>
    </row>
    <row r="23" spans="2:16" x14ac:dyDescent="0.3">
      <c r="B23" s="54"/>
      <c r="C23" s="32"/>
      <c r="D23" s="32"/>
      <c r="E23" s="32"/>
      <c r="F23" s="32"/>
      <c r="G23" s="32"/>
      <c r="H23" s="32"/>
      <c r="I23" s="32"/>
      <c r="J23" s="32"/>
      <c r="K23" s="40"/>
      <c r="L23" s="32"/>
      <c r="M23" s="32"/>
      <c r="N23" s="32"/>
      <c r="O23" s="32"/>
      <c r="P23" s="55"/>
    </row>
    <row r="24" spans="2:16" x14ac:dyDescent="0.3">
      <c r="B24" s="54"/>
      <c r="C24" s="32"/>
      <c r="D24" s="32"/>
      <c r="E24" s="32"/>
      <c r="F24" s="32"/>
      <c r="G24" s="32"/>
      <c r="H24" s="32"/>
      <c r="I24" s="32"/>
      <c r="J24" s="32"/>
      <c r="K24" s="40"/>
      <c r="L24" s="32"/>
      <c r="M24" s="32"/>
      <c r="N24" s="32"/>
      <c r="O24" s="32"/>
      <c r="P24" s="55"/>
    </row>
    <row r="25" spans="2:16" x14ac:dyDescent="0.3">
      <c r="B25" s="54"/>
      <c r="C25" s="32" t="s">
        <v>61</v>
      </c>
      <c r="D25" s="39" t="s">
        <v>62</v>
      </c>
      <c r="E25" s="32"/>
      <c r="F25" s="118"/>
      <c r="G25" s="32"/>
      <c r="H25" s="130" t="s">
        <v>63</v>
      </c>
      <c r="I25" s="172"/>
      <c r="J25" s="119"/>
      <c r="K25" s="40"/>
      <c r="L25" s="173" t="s">
        <v>64</v>
      </c>
      <c r="M25" s="174"/>
      <c r="N25" s="174"/>
      <c r="O25" s="175">
        <v>2</v>
      </c>
      <c r="P25" s="55"/>
    </row>
    <row r="26" spans="2:16" x14ac:dyDescent="0.3">
      <c r="B26" s="54"/>
      <c r="C26" s="32"/>
      <c r="D26" s="32"/>
      <c r="E26" s="32"/>
      <c r="F26" s="32"/>
      <c r="G26" s="32"/>
      <c r="H26" s="32"/>
      <c r="I26" s="32"/>
      <c r="J26" s="32"/>
      <c r="K26" s="40"/>
      <c r="L26" s="32"/>
      <c r="M26" s="32"/>
      <c r="N26" s="32"/>
      <c r="O26" s="32"/>
      <c r="P26" s="55"/>
    </row>
    <row r="27" spans="2:16" x14ac:dyDescent="0.3">
      <c r="B27" s="54"/>
      <c r="C27" s="32" t="s">
        <v>6</v>
      </c>
      <c r="D27" s="32"/>
      <c r="E27" s="32"/>
      <c r="F27" s="119"/>
      <c r="G27" s="25"/>
      <c r="H27" s="31" t="s">
        <v>46</v>
      </c>
      <c r="I27" s="176"/>
      <c r="J27" s="39" t="s">
        <v>7</v>
      </c>
      <c r="K27" s="12" t="b">
        <f>IF(F27&gt;=1966,172,IF((F27&gt;=1965)*AND(I27&gt;=4),171,IF((F27&gt;=1965)*AND(I27&gt;=1),170,IF((F27&gt;=1965)*AND(I27=0),"",IF(F27&gt;=1964,170,IF(F27&gt;=1963,170,IF(F27&gt;=1962,169,IF((F27&gt;=1961)*AND(I27&gt;=9),169,IF((F27&gt;=1961)*AND(I27&gt;=1),168,IF((F27&gt;=1961)*AND(I27=0),"-",IF(F27&gt;=1958,167,IF(F27&gt;=1955,166,IF(F27&gt;=1953,165)))))))))))))</f>
        <v>0</v>
      </c>
      <c r="L27" s="32"/>
      <c r="M27" s="32"/>
      <c r="N27" s="32"/>
      <c r="O27" s="32"/>
      <c r="P27" s="55"/>
    </row>
    <row r="28" spans="2:16" x14ac:dyDescent="0.3">
      <c r="B28" s="54"/>
      <c r="C28" s="32" t="s">
        <v>23</v>
      </c>
      <c r="D28" s="32"/>
      <c r="E28" s="32"/>
      <c r="F28" s="32"/>
      <c r="G28" s="32"/>
      <c r="H28" s="32"/>
      <c r="I28" s="32"/>
      <c r="J28" s="32"/>
      <c r="K28" s="40"/>
      <c r="L28" s="32"/>
      <c r="M28" s="32"/>
      <c r="N28" s="32"/>
      <c r="O28" s="32"/>
      <c r="P28" s="55"/>
    </row>
    <row r="29" spans="2:16" x14ac:dyDescent="0.3">
      <c r="B29" s="54"/>
      <c r="C29" s="32"/>
      <c r="D29" s="32"/>
      <c r="E29" s="32"/>
      <c r="F29" s="119"/>
      <c r="G29" s="25"/>
      <c r="H29" s="32"/>
      <c r="I29" s="32"/>
      <c r="J29" s="32"/>
      <c r="K29" s="40"/>
      <c r="L29" s="32"/>
      <c r="M29" s="32"/>
      <c r="N29" s="32"/>
      <c r="O29" s="32"/>
      <c r="P29" s="55"/>
    </row>
    <row r="30" spans="2:16" ht="12" customHeight="1" x14ac:dyDescent="0.3">
      <c r="B30" s="54"/>
      <c r="C30" s="32"/>
      <c r="D30" s="32"/>
      <c r="E30" s="32"/>
      <c r="F30" s="25"/>
      <c r="G30" s="25"/>
      <c r="H30" s="32"/>
      <c r="I30" s="32"/>
      <c r="J30" s="32"/>
      <c r="K30" s="40"/>
      <c r="L30" s="32"/>
      <c r="M30" s="32"/>
      <c r="N30" s="32"/>
      <c r="O30" s="32"/>
      <c r="P30" s="55"/>
    </row>
    <row r="31" spans="2:16" ht="30" customHeight="1" x14ac:dyDescent="0.3">
      <c r="B31" s="54"/>
      <c r="C31" s="157" t="s">
        <v>35</v>
      </c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32"/>
      <c r="O31" s="32"/>
      <c r="P31" s="55"/>
    </row>
    <row r="32" spans="2:16" s="5" customFormat="1" ht="16.5" customHeight="1" x14ac:dyDescent="0.3">
      <c r="B32" s="57"/>
      <c r="C32" s="171" t="s">
        <v>56</v>
      </c>
      <c r="D32" s="171"/>
      <c r="E32" s="171"/>
      <c r="F32" s="171"/>
      <c r="G32" s="171"/>
      <c r="H32" s="171"/>
      <c r="I32" s="171"/>
      <c r="J32" s="171"/>
      <c r="K32" s="171"/>
      <c r="L32" s="113"/>
      <c r="M32" s="114">
        <f>IF(ISBLANK(L32),1,0)</f>
        <v>1</v>
      </c>
      <c r="N32" s="39"/>
      <c r="O32" s="39"/>
      <c r="P32" s="56"/>
    </row>
    <row r="33" spans="2:18" s="5" customFormat="1" ht="13.5" customHeight="1" x14ac:dyDescent="0.3">
      <c r="B33" s="57"/>
      <c r="C33" s="170" t="s">
        <v>55</v>
      </c>
      <c r="D33" s="170"/>
      <c r="E33" s="170"/>
      <c r="F33" s="170"/>
      <c r="G33" s="170"/>
      <c r="H33" s="170"/>
      <c r="I33" s="170"/>
      <c r="J33" s="170"/>
      <c r="K33" s="170"/>
      <c r="L33" s="112"/>
      <c r="M33" s="111"/>
      <c r="N33" s="39"/>
      <c r="O33" s="39"/>
      <c r="P33" s="56"/>
    </row>
    <row r="34" spans="2:18" s="5" customFormat="1" ht="34.5" customHeight="1" x14ac:dyDescent="0.3">
      <c r="B34" s="57"/>
      <c r="C34" s="157" t="s">
        <v>57</v>
      </c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56"/>
    </row>
    <row r="35" spans="2:18" ht="13.5" customHeight="1" x14ac:dyDescent="0.3">
      <c r="B35" s="54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32"/>
      <c r="N35" s="32"/>
      <c r="O35" s="32"/>
      <c r="P35" s="55"/>
    </row>
    <row r="36" spans="2:18" ht="13.5" customHeight="1" x14ac:dyDescent="0.3">
      <c r="B36" s="54"/>
      <c r="C36" s="159" t="s">
        <v>58</v>
      </c>
      <c r="D36" s="159"/>
      <c r="E36" s="159"/>
      <c r="F36" s="159"/>
      <c r="G36" s="159"/>
      <c r="H36" s="159"/>
      <c r="I36" s="159"/>
      <c r="J36" s="159"/>
      <c r="K36" s="159"/>
      <c r="L36" s="160"/>
      <c r="M36" s="160"/>
      <c r="N36" s="32"/>
      <c r="O36" s="32"/>
      <c r="P36" s="55"/>
    </row>
    <row r="37" spans="2:18" ht="19.5" customHeight="1" thickBot="1" x14ac:dyDescent="0.35">
      <c r="B37" s="54"/>
      <c r="C37" s="41"/>
      <c r="D37" s="41"/>
      <c r="E37" s="41"/>
      <c r="F37" s="41"/>
      <c r="G37" s="41"/>
      <c r="H37" s="41"/>
      <c r="I37" s="41"/>
      <c r="J37" s="41"/>
      <c r="K37" s="41"/>
      <c r="L37" s="32"/>
      <c r="M37" s="32"/>
      <c r="N37" s="32"/>
      <c r="O37" s="32"/>
      <c r="P37" s="55"/>
    </row>
    <row r="38" spans="2:18" ht="15" thickBot="1" x14ac:dyDescent="0.35">
      <c r="B38" s="54"/>
      <c r="C38" s="166" t="s">
        <v>5</v>
      </c>
      <c r="D38" s="167"/>
      <c r="E38" s="26"/>
      <c r="F38" s="32"/>
      <c r="G38" s="32"/>
      <c r="H38" s="32"/>
      <c r="I38" s="32"/>
      <c r="J38" s="32"/>
      <c r="K38" s="40"/>
      <c r="L38" s="27"/>
      <c r="M38" s="32"/>
      <c r="N38" s="32"/>
      <c r="O38" s="32"/>
      <c r="P38" s="55"/>
    </row>
    <row r="39" spans="2:18" x14ac:dyDescent="0.3">
      <c r="B39" s="54"/>
      <c r="C39" s="63" t="s">
        <v>8</v>
      </c>
      <c r="D39" s="161" t="str">
        <f>IF(M32=0,"Salaires en Fr","Salaires en €")</f>
        <v>Salaires en €</v>
      </c>
      <c r="E39" s="162"/>
      <c r="F39" s="168" t="str">
        <f>IF(M32=0,"Fr pour 1 trimestre", "€ pour 1 trimestre")</f>
        <v>€ pour 1 trimestre</v>
      </c>
      <c r="G39" s="168"/>
      <c r="H39" s="24" t="s">
        <v>9</v>
      </c>
      <c r="I39" s="24" t="s">
        <v>4</v>
      </c>
      <c r="J39" s="79" t="s">
        <v>28</v>
      </c>
      <c r="K39" s="80" t="s">
        <v>41</v>
      </c>
      <c r="L39" s="29"/>
      <c r="M39" s="32"/>
      <c r="N39" s="102" t="s">
        <v>45</v>
      </c>
      <c r="O39" s="31"/>
      <c r="P39" s="55"/>
    </row>
    <row r="40" spans="2:18" x14ac:dyDescent="0.3">
      <c r="B40" s="54"/>
      <c r="C40" s="1">
        <v>1973</v>
      </c>
      <c r="D40" s="77"/>
      <c r="E40" s="22" t="str">
        <f>IF($M$32=0,"Fr","€")</f>
        <v>€</v>
      </c>
      <c r="F40" s="20">
        <f>IF($M$32=0,L40,L40/6.55957)</f>
        <v>138.72860568604344</v>
      </c>
      <c r="G40" s="21" t="str">
        <f>IF($M$32=0,"Fr","€")</f>
        <v>€</v>
      </c>
      <c r="H40" s="16">
        <f>IF(ROUNDDOWN(D40/F40,0)&gt;=4,4,IF(ROUNDDOWN(D40/F40,0)&gt;=3,3,IF(ROUNDDOWN(D40/F40,0)&gt;=2,2,IF(ROUNDDOWN(D40/F40,0)&gt;=1,1,IF(ROUNDDOWN(D40/F40,0)&gt;=0,0,0)))))</f>
        <v>0</v>
      </c>
      <c r="I40" s="89">
        <v>7.4589999999999996</v>
      </c>
      <c r="J40" s="2">
        <f>IF($M$32=0,D40*I40/6.55957,D40*I40)</f>
        <v>0</v>
      </c>
      <c r="K40" s="78">
        <f>_xlfn.RANK.EQ(J40,$J$40:$J$93)</f>
        <v>1</v>
      </c>
      <c r="L40" s="31">
        <v>910</v>
      </c>
      <c r="M40" s="98">
        <v>24480</v>
      </c>
      <c r="N40" s="101">
        <f>IF($M$32=0,M40,O40)</f>
        <v>3731.9519419718063</v>
      </c>
      <c r="O40" s="99">
        <f t="shared" ref="O40:O68" si="0">M40/6.55957</f>
        <v>3731.9519419718063</v>
      </c>
      <c r="P40" s="55"/>
      <c r="R40" s="110"/>
    </row>
    <row r="41" spans="2:18" x14ac:dyDescent="0.3">
      <c r="B41" s="54"/>
      <c r="C41" s="1">
        <v>1974</v>
      </c>
      <c r="D41" s="77"/>
      <c r="E41" s="22" t="str">
        <f t="shared" ref="E41:E68" si="1">IF($M$32=0,"Fr","€")</f>
        <v>€</v>
      </c>
      <c r="F41" s="20">
        <f t="shared" ref="F41:F68" si="2">IF($M$32=0,L41,L41/6.55957)</f>
        <v>165.55963271982768</v>
      </c>
      <c r="G41" s="21" t="str">
        <f t="shared" ref="G41:G68" si="3">IF($M$32=0,"Fr","€")</f>
        <v>€</v>
      </c>
      <c r="H41" s="16">
        <f t="shared" ref="H41:H93" si="4">IF(ROUNDDOWN(D41/F41,0)&gt;=4,4,IF(ROUNDDOWN(D41/F41,0)&gt;=3,3,IF(ROUNDDOWN(D41/F41,0)&gt;=2,2,IF(ROUNDDOWN(D41/F41,0)&gt;=1,1,IF(ROUNDDOWN(D41/F41,0)&gt;=0,0,0)))))</f>
        <v>0</v>
      </c>
      <c r="I41" s="89">
        <v>6.5759999999999996</v>
      </c>
      <c r="J41" s="2">
        <f t="shared" ref="J41:J68" si="5">IF($M$32=0,D41*I41/6.55957,D41*I41)</f>
        <v>0</v>
      </c>
      <c r="K41" s="78">
        <f t="shared" ref="K41:K93" si="6">_xlfn.RANK.EQ(J41,$J$40:$J$93)</f>
        <v>1</v>
      </c>
      <c r="L41" s="31">
        <v>1086</v>
      </c>
      <c r="M41" s="98">
        <v>27840</v>
      </c>
      <c r="N41" s="101">
        <f t="shared" ref="N41:N68" si="7">IF($M$32=0,M41,O41)</f>
        <v>4244.1806398895051</v>
      </c>
      <c r="O41" s="99">
        <f t="shared" si="0"/>
        <v>4244.1806398895051</v>
      </c>
      <c r="P41" s="55"/>
      <c r="R41" s="110"/>
    </row>
    <row r="42" spans="2:18" x14ac:dyDescent="0.3">
      <c r="B42" s="54"/>
      <c r="C42" s="1">
        <v>1975</v>
      </c>
      <c r="D42" s="77"/>
      <c r="E42" s="22" t="str">
        <f t="shared" si="1"/>
        <v>€</v>
      </c>
      <c r="F42" s="20">
        <f t="shared" si="2"/>
        <v>205.80617327050402</v>
      </c>
      <c r="G42" s="21" t="str">
        <f t="shared" si="3"/>
        <v>€</v>
      </c>
      <c r="H42" s="16">
        <f t="shared" si="4"/>
        <v>0</v>
      </c>
      <c r="I42" s="89">
        <v>5.5350000000000001</v>
      </c>
      <c r="J42" s="2">
        <f t="shared" si="5"/>
        <v>0</v>
      </c>
      <c r="K42" s="78">
        <f t="shared" si="6"/>
        <v>1</v>
      </c>
      <c r="L42" s="31">
        <v>1350</v>
      </c>
      <c r="M42" s="98">
        <v>33000</v>
      </c>
      <c r="N42" s="101">
        <f t="shared" si="7"/>
        <v>5030.8175688345427</v>
      </c>
      <c r="O42" s="99">
        <f t="shared" si="0"/>
        <v>5030.8175688345427</v>
      </c>
      <c r="P42" s="55"/>
      <c r="R42" s="110"/>
    </row>
    <row r="43" spans="2:18" x14ac:dyDescent="0.3">
      <c r="B43" s="54"/>
      <c r="C43" s="1">
        <v>1976</v>
      </c>
      <c r="D43" s="77"/>
      <c r="E43" s="22" t="str">
        <f t="shared" si="1"/>
        <v>€</v>
      </c>
      <c r="F43" s="20">
        <f t="shared" si="2"/>
        <v>240.56454920063359</v>
      </c>
      <c r="G43" s="21" t="str">
        <f t="shared" si="3"/>
        <v>€</v>
      </c>
      <c r="H43" s="16">
        <f t="shared" si="4"/>
        <v>0</v>
      </c>
      <c r="I43" s="89">
        <v>4.702</v>
      </c>
      <c r="J43" s="2">
        <f t="shared" si="5"/>
        <v>0</v>
      </c>
      <c r="K43" s="78">
        <f t="shared" si="6"/>
        <v>1</v>
      </c>
      <c r="L43" s="31">
        <v>1578</v>
      </c>
      <c r="M43" s="98">
        <v>37920</v>
      </c>
      <c r="N43" s="101">
        <f t="shared" si="7"/>
        <v>5780.8667336426015</v>
      </c>
      <c r="O43" s="99">
        <f t="shared" si="0"/>
        <v>5780.8667336426015</v>
      </c>
      <c r="P43" s="55"/>
      <c r="R43" s="110"/>
    </row>
    <row r="44" spans="2:18" x14ac:dyDescent="0.3">
      <c r="B44" s="54"/>
      <c r="C44" s="1">
        <v>1977</v>
      </c>
      <c r="D44" s="77"/>
      <c r="E44" s="22" t="str">
        <f t="shared" si="1"/>
        <v>€</v>
      </c>
      <c r="F44" s="20">
        <f t="shared" si="2"/>
        <v>272.57884282048974</v>
      </c>
      <c r="G44" s="21" t="str">
        <f t="shared" si="3"/>
        <v>€</v>
      </c>
      <c r="H44" s="16">
        <f t="shared" si="4"/>
        <v>0</v>
      </c>
      <c r="I44" s="89">
        <v>4.056</v>
      </c>
      <c r="J44" s="2">
        <f t="shared" si="5"/>
        <v>0</v>
      </c>
      <c r="K44" s="78">
        <f t="shared" si="6"/>
        <v>1</v>
      </c>
      <c r="L44" s="31">
        <v>1788</v>
      </c>
      <c r="M44" s="98">
        <v>43320</v>
      </c>
      <c r="N44" s="101">
        <f t="shared" si="7"/>
        <v>6604.091426724618</v>
      </c>
      <c r="O44" s="99">
        <f t="shared" si="0"/>
        <v>6604.091426724618</v>
      </c>
      <c r="P44" s="55"/>
      <c r="R44" s="110"/>
    </row>
    <row r="45" spans="2:18" x14ac:dyDescent="0.3">
      <c r="B45" s="54"/>
      <c r="C45" s="1">
        <v>1978</v>
      </c>
      <c r="D45" s="77"/>
      <c r="E45" s="22" t="str">
        <f t="shared" si="1"/>
        <v>€</v>
      </c>
      <c r="F45" s="20">
        <f t="shared" si="2"/>
        <v>306.72742268166968</v>
      </c>
      <c r="G45" s="21" t="str">
        <f t="shared" si="3"/>
        <v>€</v>
      </c>
      <c r="H45" s="16">
        <f t="shared" si="4"/>
        <v>0</v>
      </c>
      <c r="I45" s="89">
        <v>3.6469999999999998</v>
      </c>
      <c r="J45" s="2">
        <f t="shared" si="5"/>
        <v>0</v>
      </c>
      <c r="K45" s="78">
        <f t="shared" si="6"/>
        <v>1</v>
      </c>
      <c r="L45" s="31">
        <v>2012</v>
      </c>
      <c r="M45" s="98">
        <v>48000</v>
      </c>
      <c r="N45" s="101">
        <f t="shared" si="7"/>
        <v>7317.5528273956979</v>
      </c>
      <c r="O45" s="99">
        <f t="shared" si="0"/>
        <v>7317.5528273956979</v>
      </c>
      <c r="P45" s="55"/>
      <c r="R45" s="110"/>
    </row>
    <row r="46" spans="2:18" x14ac:dyDescent="0.3">
      <c r="B46" s="54"/>
      <c r="C46" s="1">
        <v>1979</v>
      </c>
      <c r="D46" s="77"/>
      <c r="E46" s="22" t="str">
        <f t="shared" si="1"/>
        <v>€</v>
      </c>
      <c r="F46" s="20">
        <f t="shared" si="2"/>
        <v>344.83967699102226</v>
      </c>
      <c r="G46" s="21" t="str">
        <f t="shared" si="3"/>
        <v>€</v>
      </c>
      <c r="H46" s="16">
        <f t="shared" si="4"/>
        <v>0</v>
      </c>
      <c r="I46" s="89">
        <v>3.3250000000000002</v>
      </c>
      <c r="J46" s="2">
        <f t="shared" si="5"/>
        <v>0</v>
      </c>
      <c r="K46" s="78">
        <f t="shared" si="6"/>
        <v>1</v>
      </c>
      <c r="L46" s="31">
        <v>2262</v>
      </c>
      <c r="M46" s="98">
        <v>53640</v>
      </c>
      <c r="N46" s="101">
        <f t="shared" si="7"/>
        <v>8177.3652846146924</v>
      </c>
      <c r="O46" s="99">
        <f t="shared" si="0"/>
        <v>8177.3652846146924</v>
      </c>
      <c r="P46" s="55"/>
      <c r="R46" s="110"/>
    </row>
    <row r="47" spans="2:18" x14ac:dyDescent="0.3">
      <c r="B47" s="54"/>
      <c r="C47" s="1">
        <v>1980</v>
      </c>
      <c r="D47" s="77"/>
      <c r="E47" s="22" t="str">
        <f t="shared" si="1"/>
        <v>€</v>
      </c>
      <c r="F47" s="20">
        <f t="shared" si="2"/>
        <v>394.23315857594326</v>
      </c>
      <c r="G47" s="21" t="str">
        <f t="shared" si="3"/>
        <v>€</v>
      </c>
      <c r="H47" s="16">
        <f t="shared" si="4"/>
        <v>0</v>
      </c>
      <c r="I47" s="89">
        <v>2.9239999999999999</v>
      </c>
      <c r="J47" s="2">
        <f t="shared" si="5"/>
        <v>0</v>
      </c>
      <c r="K47" s="78">
        <f t="shared" si="6"/>
        <v>1</v>
      </c>
      <c r="L47" s="31">
        <v>2586</v>
      </c>
      <c r="M47" s="98">
        <v>60120</v>
      </c>
      <c r="N47" s="101">
        <f t="shared" si="7"/>
        <v>9165.234916313113</v>
      </c>
      <c r="O47" s="99">
        <f t="shared" si="0"/>
        <v>9165.234916313113</v>
      </c>
      <c r="P47" s="55"/>
      <c r="R47" s="110"/>
    </row>
    <row r="48" spans="2:18" x14ac:dyDescent="0.3">
      <c r="B48" s="54"/>
      <c r="C48" s="1">
        <v>1981</v>
      </c>
      <c r="D48" s="77"/>
      <c r="E48" s="22" t="str">
        <f t="shared" si="1"/>
        <v>€</v>
      </c>
      <c r="F48" s="20">
        <f t="shared" si="2"/>
        <v>450.94419298825989</v>
      </c>
      <c r="G48" s="21" t="str">
        <f t="shared" si="3"/>
        <v>€</v>
      </c>
      <c r="H48" s="16">
        <f t="shared" si="4"/>
        <v>0</v>
      </c>
      <c r="I48" s="89">
        <v>2.58</v>
      </c>
      <c r="J48" s="2">
        <f t="shared" si="5"/>
        <v>0</v>
      </c>
      <c r="K48" s="78">
        <f t="shared" si="6"/>
        <v>1</v>
      </c>
      <c r="L48" s="31">
        <v>2958</v>
      </c>
      <c r="M48" s="98">
        <v>68760</v>
      </c>
      <c r="N48" s="101">
        <f t="shared" si="7"/>
        <v>10482.394425244338</v>
      </c>
      <c r="O48" s="99">
        <f t="shared" si="0"/>
        <v>10482.394425244338</v>
      </c>
      <c r="P48" s="55"/>
      <c r="R48" s="110"/>
    </row>
    <row r="49" spans="2:18" x14ac:dyDescent="0.3">
      <c r="B49" s="54"/>
      <c r="C49" s="1">
        <v>1982</v>
      </c>
      <c r="D49" s="77"/>
      <c r="E49" s="22" t="str">
        <f t="shared" si="1"/>
        <v>€</v>
      </c>
      <c r="F49" s="20">
        <f t="shared" si="2"/>
        <v>553.3899325717997</v>
      </c>
      <c r="G49" s="21" t="str">
        <f t="shared" si="3"/>
        <v>€</v>
      </c>
      <c r="H49" s="16">
        <f t="shared" si="4"/>
        <v>0</v>
      </c>
      <c r="I49" s="89">
        <v>2.3039999999999998</v>
      </c>
      <c r="J49" s="2">
        <f t="shared" si="5"/>
        <v>0</v>
      </c>
      <c r="K49" s="78">
        <f t="shared" si="6"/>
        <v>1</v>
      </c>
      <c r="L49" s="31">
        <v>3630</v>
      </c>
      <c r="M49" s="98">
        <v>82020</v>
      </c>
      <c r="N49" s="101">
        <f t="shared" si="7"/>
        <v>12503.8683938124</v>
      </c>
      <c r="O49" s="99">
        <f t="shared" si="0"/>
        <v>12503.8683938124</v>
      </c>
      <c r="P49" s="55"/>
      <c r="R49" s="110"/>
    </row>
    <row r="50" spans="2:18" x14ac:dyDescent="0.3">
      <c r="B50" s="54"/>
      <c r="C50" s="1">
        <v>1983</v>
      </c>
      <c r="D50" s="77"/>
      <c r="E50" s="22" t="str">
        <f t="shared" si="1"/>
        <v>€</v>
      </c>
      <c r="F50" s="20">
        <f t="shared" si="2"/>
        <v>618.63811194941138</v>
      </c>
      <c r="G50" s="21" t="str">
        <f t="shared" si="3"/>
        <v>€</v>
      </c>
      <c r="H50" s="16">
        <f t="shared" si="4"/>
        <v>0</v>
      </c>
      <c r="I50" s="89">
        <v>2.173</v>
      </c>
      <c r="J50" s="2">
        <f t="shared" si="5"/>
        <v>0</v>
      </c>
      <c r="K50" s="78">
        <f t="shared" si="6"/>
        <v>1</v>
      </c>
      <c r="L50" s="31">
        <v>4058</v>
      </c>
      <c r="M50" s="98">
        <v>91680</v>
      </c>
      <c r="N50" s="101">
        <f t="shared" si="7"/>
        <v>13976.525900325783</v>
      </c>
      <c r="O50" s="99">
        <f t="shared" si="0"/>
        <v>13976.525900325783</v>
      </c>
      <c r="P50" s="55"/>
      <c r="R50" s="110"/>
    </row>
    <row r="51" spans="2:18" x14ac:dyDescent="0.3">
      <c r="B51" s="54"/>
      <c r="C51" s="1">
        <v>1984</v>
      </c>
      <c r="D51" s="77"/>
      <c r="E51" s="22" t="str">
        <f t="shared" si="1"/>
        <v>€</v>
      </c>
      <c r="F51" s="20">
        <f t="shared" si="2"/>
        <v>694.55772253364171</v>
      </c>
      <c r="G51" s="21" t="str">
        <f t="shared" si="3"/>
        <v>€</v>
      </c>
      <c r="H51" s="16">
        <f t="shared" si="4"/>
        <v>0</v>
      </c>
      <c r="I51" s="89">
        <v>2.06</v>
      </c>
      <c r="J51" s="2">
        <f t="shared" si="5"/>
        <v>0</v>
      </c>
      <c r="K51" s="78">
        <f t="shared" si="6"/>
        <v>1</v>
      </c>
      <c r="L51" s="31">
        <v>4556</v>
      </c>
      <c r="M51" s="98">
        <v>99600</v>
      </c>
      <c r="N51" s="101">
        <f t="shared" si="7"/>
        <v>15183.922116846074</v>
      </c>
      <c r="O51" s="99">
        <f t="shared" si="0"/>
        <v>15183.922116846074</v>
      </c>
      <c r="P51" s="55"/>
      <c r="R51" s="110"/>
    </row>
    <row r="52" spans="2:18" x14ac:dyDescent="0.3">
      <c r="B52" s="54"/>
      <c r="C52" s="1">
        <v>1985</v>
      </c>
      <c r="D52" s="77"/>
      <c r="E52" s="22" t="str">
        <f t="shared" si="1"/>
        <v>€</v>
      </c>
      <c r="F52" s="20">
        <f t="shared" si="2"/>
        <v>742.73161198066339</v>
      </c>
      <c r="G52" s="21" t="str">
        <f t="shared" si="3"/>
        <v>€</v>
      </c>
      <c r="H52" s="16">
        <f t="shared" si="4"/>
        <v>0</v>
      </c>
      <c r="I52" s="89">
        <v>1.974</v>
      </c>
      <c r="J52" s="2">
        <f t="shared" si="5"/>
        <v>0</v>
      </c>
      <c r="K52" s="78">
        <f t="shared" si="6"/>
        <v>1</v>
      </c>
      <c r="L52" s="31">
        <v>4872</v>
      </c>
      <c r="M52" s="98">
        <v>106740</v>
      </c>
      <c r="N52" s="101">
        <f t="shared" si="7"/>
        <v>16272.408099921184</v>
      </c>
      <c r="O52" s="99">
        <f t="shared" si="0"/>
        <v>16272.408099921184</v>
      </c>
      <c r="P52" s="55"/>
      <c r="R52" s="110"/>
    </row>
    <row r="53" spans="2:18" x14ac:dyDescent="0.3">
      <c r="B53" s="54"/>
      <c r="C53" s="1">
        <v>1986</v>
      </c>
      <c r="D53" s="77"/>
      <c r="E53" s="22" t="str">
        <f t="shared" si="1"/>
        <v>€</v>
      </c>
      <c r="F53" s="20">
        <f t="shared" si="2"/>
        <v>793.95448177243327</v>
      </c>
      <c r="G53" s="21" t="str">
        <f t="shared" si="3"/>
        <v>€</v>
      </c>
      <c r="H53" s="16">
        <f t="shared" si="4"/>
        <v>0</v>
      </c>
      <c r="I53" s="89">
        <v>1.93</v>
      </c>
      <c r="J53" s="2">
        <f t="shared" si="5"/>
        <v>0</v>
      </c>
      <c r="K53" s="78">
        <f t="shared" si="6"/>
        <v>1</v>
      </c>
      <c r="L53" s="31">
        <v>5208</v>
      </c>
      <c r="M53" s="98">
        <v>112200</v>
      </c>
      <c r="N53" s="101">
        <f t="shared" si="7"/>
        <v>17104.779734037445</v>
      </c>
      <c r="O53" s="99">
        <f t="shared" si="0"/>
        <v>17104.779734037445</v>
      </c>
      <c r="P53" s="55"/>
      <c r="R53" s="110"/>
    </row>
    <row r="54" spans="2:18" x14ac:dyDescent="0.3">
      <c r="B54" s="54"/>
      <c r="C54" s="1">
        <v>1987</v>
      </c>
      <c r="D54" s="77"/>
      <c r="E54" s="22" t="str">
        <f t="shared" si="1"/>
        <v>€</v>
      </c>
      <c r="F54" s="20">
        <f t="shared" si="2"/>
        <v>820.78550880621754</v>
      </c>
      <c r="G54" s="21" t="str">
        <f t="shared" si="3"/>
        <v>€</v>
      </c>
      <c r="H54" s="16">
        <f t="shared" si="4"/>
        <v>0</v>
      </c>
      <c r="I54" s="89">
        <v>1.8580000000000001</v>
      </c>
      <c r="J54" s="2">
        <f t="shared" si="5"/>
        <v>0</v>
      </c>
      <c r="K54" s="78">
        <f t="shared" si="6"/>
        <v>1</v>
      </c>
      <c r="L54" s="31">
        <v>5384</v>
      </c>
      <c r="M54" s="98">
        <v>116820</v>
      </c>
      <c r="N54" s="101">
        <f t="shared" si="7"/>
        <v>17809.094193674282</v>
      </c>
      <c r="O54" s="99">
        <f t="shared" si="0"/>
        <v>17809.094193674282</v>
      </c>
      <c r="P54" s="55"/>
      <c r="R54" s="110"/>
    </row>
    <row r="55" spans="2:18" x14ac:dyDescent="0.3">
      <c r="B55" s="54"/>
      <c r="C55" s="1">
        <v>1988</v>
      </c>
      <c r="D55" s="77"/>
      <c r="E55" s="22" t="str">
        <f t="shared" si="1"/>
        <v>€</v>
      </c>
      <c r="F55" s="20">
        <f t="shared" si="2"/>
        <v>848.83612797790101</v>
      </c>
      <c r="G55" s="21" t="str">
        <f t="shared" si="3"/>
        <v>€</v>
      </c>
      <c r="H55" s="16">
        <f t="shared" si="4"/>
        <v>0</v>
      </c>
      <c r="I55" s="89">
        <v>1.8160000000000001</v>
      </c>
      <c r="J55" s="2">
        <f t="shared" si="5"/>
        <v>0</v>
      </c>
      <c r="K55" s="78">
        <f t="shared" si="6"/>
        <v>1</v>
      </c>
      <c r="L55" s="31">
        <v>5568</v>
      </c>
      <c r="M55" s="98">
        <v>120360</v>
      </c>
      <c r="N55" s="101">
        <f t="shared" si="7"/>
        <v>18348.763714694713</v>
      </c>
      <c r="O55" s="99">
        <f t="shared" si="0"/>
        <v>18348.763714694713</v>
      </c>
      <c r="P55" s="55"/>
      <c r="R55" s="110"/>
    </row>
    <row r="56" spans="2:18" x14ac:dyDescent="0.3">
      <c r="B56" s="54"/>
      <c r="C56" s="1">
        <v>1989</v>
      </c>
      <c r="D56" s="77"/>
      <c r="E56" s="22" t="str">
        <f t="shared" si="1"/>
        <v>€</v>
      </c>
      <c r="F56" s="20">
        <f t="shared" si="2"/>
        <v>876.88674714958449</v>
      </c>
      <c r="G56" s="21" t="str">
        <f t="shared" si="3"/>
        <v>€</v>
      </c>
      <c r="H56" s="16">
        <f t="shared" si="4"/>
        <v>0</v>
      </c>
      <c r="I56" s="89">
        <v>1.7509999999999999</v>
      </c>
      <c r="J56" s="2">
        <f t="shared" si="5"/>
        <v>0</v>
      </c>
      <c r="K56" s="78">
        <f t="shared" si="6"/>
        <v>1</v>
      </c>
      <c r="L56" s="31">
        <v>5752</v>
      </c>
      <c r="M56" s="98">
        <v>125280</v>
      </c>
      <c r="N56" s="101">
        <f t="shared" si="7"/>
        <v>19098.812879502773</v>
      </c>
      <c r="O56" s="99">
        <f t="shared" si="0"/>
        <v>19098.812879502773</v>
      </c>
      <c r="P56" s="55"/>
      <c r="R56" s="110"/>
    </row>
    <row r="57" spans="2:18" x14ac:dyDescent="0.3">
      <c r="B57" s="54"/>
      <c r="C57" s="1">
        <v>1990</v>
      </c>
      <c r="D57" s="77"/>
      <c r="E57" s="22" t="str">
        <f t="shared" si="1"/>
        <v>€</v>
      </c>
      <c r="F57" s="20">
        <f t="shared" si="2"/>
        <v>911.95002111418887</v>
      </c>
      <c r="G57" s="21" t="str">
        <f t="shared" si="3"/>
        <v>€</v>
      </c>
      <c r="H57" s="16">
        <f t="shared" si="4"/>
        <v>0</v>
      </c>
      <c r="I57" s="89">
        <v>1.704</v>
      </c>
      <c r="J57" s="2">
        <f t="shared" si="5"/>
        <v>0</v>
      </c>
      <c r="K57" s="78">
        <f t="shared" si="6"/>
        <v>1</v>
      </c>
      <c r="L57" s="31">
        <v>5982</v>
      </c>
      <c r="M57" s="98">
        <v>131040</v>
      </c>
      <c r="N57" s="101">
        <f t="shared" si="7"/>
        <v>19976.919218790255</v>
      </c>
      <c r="O57" s="99">
        <f t="shared" si="0"/>
        <v>19976.919218790255</v>
      </c>
      <c r="P57" s="55"/>
      <c r="R57" s="110"/>
    </row>
    <row r="58" spans="2:18" x14ac:dyDescent="0.3">
      <c r="B58" s="54"/>
      <c r="C58" s="1">
        <v>1991</v>
      </c>
      <c r="D58" s="77"/>
      <c r="E58" s="22" t="str">
        <f t="shared" si="1"/>
        <v>€</v>
      </c>
      <c r="F58" s="20">
        <f t="shared" si="2"/>
        <v>973.84432211257752</v>
      </c>
      <c r="G58" s="21" t="str">
        <f t="shared" si="3"/>
        <v>€</v>
      </c>
      <c r="H58" s="16">
        <f t="shared" si="4"/>
        <v>0</v>
      </c>
      <c r="I58" s="89">
        <v>1.677</v>
      </c>
      <c r="J58" s="2">
        <f t="shared" si="5"/>
        <v>0</v>
      </c>
      <c r="K58" s="78">
        <f t="shared" si="6"/>
        <v>1</v>
      </c>
      <c r="L58" s="31">
        <v>6388</v>
      </c>
      <c r="M58" s="98">
        <v>137760</v>
      </c>
      <c r="N58" s="101">
        <f t="shared" si="7"/>
        <v>21001.376614625653</v>
      </c>
      <c r="O58" s="99">
        <f t="shared" si="0"/>
        <v>21001.376614625653</v>
      </c>
      <c r="P58" s="55"/>
      <c r="R58" s="110"/>
    </row>
    <row r="59" spans="2:18" x14ac:dyDescent="0.3">
      <c r="B59" s="54"/>
      <c r="C59" s="1">
        <v>1992</v>
      </c>
      <c r="D59" s="77"/>
      <c r="E59" s="22" t="str">
        <f t="shared" si="1"/>
        <v>€</v>
      </c>
      <c r="F59" s="20">
        <f t="shared" si="2"/>
        <v>995.79698059476459</v>
      </c>
      <c r="G59" s="21" t="str">
        <f t="shared" si="3"/>
        <v>€</v>
      </c>
      <c r="H59" s="16">
        <f t="shared" si="4"/>
        <v>0</v>
      </c>
      <c r="I59" s="89">
        <v>1.623</v>
      </c>
      <c r="J59" s="2">
        <f t="shared" si="5"/>
        <v>0</v>
      </c>
      <c r="K59" s="78">
        <f t="shared" si="6"/>
        <v>1</v>
      </c>
      <c r="L59" s="31">
        <v>6532</v>
      </c>
      <c r="M59" s="98">
        <v>144120</v>
      </c>
      <c r="N59" s="101">
        <f t="shared" si="7"/>
        <v>21970.952364255583</v>
      </c>
      <c r="O59" s="99">
        <f t="shared" si="0"/>
        <v>21970.952364255583</v>
      </c>
      <c r="P59" s="55"/>
      <c r="R59" s="110"/>
    </row>
    <row r="60" spans="2:18" x14ac:dyDescent="0.3">
      <c r="B60" s="54"/>
      <c r="C60" s="1">
        <v>1993</v>
      </c>
      <c r="D60" s="77"/>
      <c r="E60" s="22" t="str">
        <f t="shared" si="1"/>
        <v>€</v>
      </c>
      <c r="F60" s="20">
        <f t="shared" si="2"/>
        <v>1038.4827054212394</v>
      </c>
      <c r="G60" s="21" t="str">
        <f t="shared" si="3"/>
        <v>€</v>
      </c>
      <c r="H60" s="16">
        <f t="shared" si="4"/>
        <v>0</v>
      </c>
      <c r="I60" s="89">
        <v>1.623</v>
      </c>
      <c r="J60" s="2">
        <f t="shared" si="5"/>
        <v>0</v>
      </c>
      <c r="K60" s="78">
        <f t="shared" si="6"/>
        <v>1</v>
      </c>
      <c r="L60" s="31">
        <v>6812</v>
      </c>
      <c r="M60" s="98">
        <v>149820</v>
      </c>
      <c r="N60" s="101">
        <f t="shared" si="7"/>
        <v>22839.911762508822</v>
      </c>
      <c r="O60" s="99">
        <f t="shared" si="0"/>
        <v>22839.911762508822</v>
      </c>
      <c r="P60" s="55"/>
      <c r="R60" s="110"/>
    </row>
    <row r="61" spans="2:18" x14ac:dyDescent="0.3">
      <c r="B61" s="54"/>
      <c r="C61" s="1">
        <v>1994</v>
      </c>
      <c r="D61" s="77"/>
      <c r="E61" s="22" t="str">
        <f t="shared" si="1"/>
        <v>€</v>
      </c>
      <c r="F61" s="20">
        <f t="shared" si="2"/>
        <v>1061.9598540758006</v>
      </c>
      <c r="G61" s="21" t="str">
        <f t="shared" si="3"/>
        <v>€</v>
      </c>
      <c r="H61" s="16">
        <f t="shared" si="4"/>
        <v>0</v>
      </c>
      <c r="I61" s="89">
        <v>1.595</v>
      </c>
      <c r="J61" s="2">
        <f t="shared" si="5"/>
        <v>0</v>
      </c>
      <c r="K61" s="78">
        <f t="shared" si="6"/>
        <v>1</v>
      </c>
      <c r="L61" s="31">
        <v>6966</v>
      </c>
      <c r="M61" s="98">
        <v>153120</v>
      </c>
      <c r="N61" s="101">
        <f t="shared" si="7"/>
        <v>23342.993519392279</v>
      </c>
      <c r="O61" s="99">
        <f t="shared" si="0"/>
        <v>23342.993519392279</v>
      </c>
      <c r="P61" s="55"/>
      <c r="R61" s="110"/>
    </row>
    <row r="62" spans="2:18" x14ac:dyDescent="0.3">
      <c r="B62" s="54"/>
      <c r="C62" s="1">
        <v>1995</v>
      </c>
      <c r="D62" s="77"/>
      <c r="E62" s="22" t="str">
        <f t="shared" si="1"/>
        <v>€</v>
      </c>
      <c r="F62" s="20">
        <f t="shared" si="2"/>
        <v>1084.2174105924626</v>
      </c>
      <c r="G62" s="21" t="str">
        <f t="shared" si="3"/>
        <v>€</v>
      </c>
      <c r="H62" s="16">
        <f t="shared" si="4"/>
        <v>0</v>
      </c>
      <c r="I62" s="89">
        <v>1.577</v>
      </c>
      <c r="J62" s="2">
        <f t="shared" si="5"/>
        <v>0</v>
      </c>
      <c r="K62" s="78">
        <f t="shared" si="6"/>
        <v>1</v>
      </c>
      <c r="L62" s="31">
        <v>7112</v>
      </c>
      <c r="M62" s="98">
        <v>155940</v>
      </c>
      <c r="N62" s="101">
        <f t="shared" si="7"/>
        <v>23772.899748001775</v>
      </c>
      <c r="O62" s="99">
        <f t="shared" si="0"/>
        <v>23772.899748001775</v>
      </c>
      <c r="P62" s="55"/>
      <c r="R62" s="110"/>
    </row>
    <row r="63" spans="2:18" x14ac:dyDescent="0.3">
      <c r="B63" s="54"/>
      <c r="C63" s="1">
        <v>1996</v>
      </c>
      <c r="D63" s="77"/>
      <c r="E63" s="22" t="str">
        <f t="shared" si="1"/>
        <v>€</v>
      </c>
      <c r="F63" s="20">
        <f t="shared" si="2"/>
        <v>1127.5129314878873</v>
      </c>
      <c r="G63" s="21" t="str">
        <f t="shared" si="3"/>
        <v>€</v>
      </c>
      <c r="H63" s="16">
        <f t="shared" si="4"/>
        <v>0</v>
      </c>
      <c r="I63" s="89">
        <v>1.538</v>
      </c>
      <c r="J63" s="2">
        <f t="shared" si="5"/>
        <v>0</v>
      </c>
      <c r="K63" s="78">
        <f t="shared" si="6"/>
        <v>1</v>
      </c>
      <c r="L63" s="31">
        <v>7396</v>
      </c>
      <c r="M63" s="98">
        <v>161220</v>
      </c>
      <c r="N63" s="101">
        <f t="shared" si="7"/>
        <v>24577.830559015303</v>
      </c>
      <c r="O63" s="99">
        <f t="shared" si="0"/>
        <v>24577.830559015303</v>
      </c>
      <c r="P63" s="55"/>
      <c r="R63" s="110"/>
    </row>
    <row r="64" spans="2:18" x14ac:dyDescent="0.3">
      <c r="B64" s="54"/>
      <c r="C64" s="1">
        <v>1997</v>
      </c>
      <c r="D64" s="77"/>
      <c r="E64" s="22" t="str">
        <f t="shared" si="1"/>
        <v>€</v>
      </c>
      <c r="F64" s="20">
        <f t="shared" si="2"/>
        <v>1155.8684486940456</v>
      </c>
      <c r="G64" s="21" t="str">
        <f t="shared" si="3"/>
        <v>€</v>
      </c>
      <c r="H64" s="16">
        <f t="shared" si="4"/>
        <v>0</v>
      </c>
      <c r="I64" s="89">
        <v>1.522</v>
      </c>
      <c r="J64" s="2">
        <f t="shared" si="5"/>
        <v>0</v>
      </c>
      <c r="K64" s="78">
        <f t="shared" si="6"/>
        <v>1</v>
      </c>
      <c r="L64" s="42">
        <v>7582</v>
      </c>
      <c r="M64" s="98">
        <v>164640</v>
      </c>
      <c r="N64" s="101">
        <f t="shared" si="7"/>
        <v>25099.206197967243</v>
      </c>
      <c r="O64" s="99">
        <f t="shared" si="0"/>
        <v>25099.206197967243</v>
      </c>
      <c r="P64" s="55"/>
      <c r="Q64" s="4"/>
      <c r="R64" s="110"/>
    </row>
    <row r="65" spans="2:18" x14ac:dyDescent="0.3">
      <c r="B65" s="54"/>
      <c r="C65" s="1">
        <v>1998</v>
      </c>
      <c r="D65" s="77"/>
      <c r="E65" s="22" t="str">
        <f t="shared" si="1"/>
        <v>€</v>
      </c>
      <c r="F65" s="20">
        <f t="shared" si="2"/>
        <v>1202.2129499342182</v>
      </c>
      <c r="G65" s="21" t="str">
        <f t="shared" si="3"/>
        <v>€</v>
      </c>
      <c r="H65" s="16">
        <f t="shared" si="4"/>
        <v>0</v>
      </c>
      <c r="I65" s="89">
        <v>1.5049999999999999</v>
      </c>
      <c r="J65" s="2">
        <f t="shared" si="5"/>
        <v>0</v>
      </c>
      <c r="K65" s="78">
        <f t="shared" si="6"/>
        <v>1</v>
      </c>
      <c r="L65" s="31">
        <v>7886</v>
      </c>
      <c r="M65" s="98">
        <v>169080</v>
      </c>
      <c r="N65" s="101">
        <f t="shared" si="7"/>
        <v>25776.079834501346</v>
      </c>
      <c r="O65" s="99">
        <f t="shared" si="0"/>
        <v>25776.079834501346</v>
      </c>
      <c r="P65" s="55"/>
      <c r="R65" s="110"/>
    </row>
    <row r="66" spans="2:18" x14ac:dyDescent="0.3">
      <c r="B66" s="54"/>
      <c r="C66" s="1">
        <v>1999</v>
      </c>
      <c r="D66" s="77"/>
      <c r="E66" s="22" t="str">
        <f t="shared" si="1"/>
        <v>€</v>
      </c>
      <c r="F66" s="20">
        <f t="shared" si="2"/>
        <v>1226.2998946577291</v>
      </c>
      <c r="G66" s="21" t="str">
        <f t="shared" si="3"/>
        <v>€</v>
      </c>
      <c r="H66" s="16">
        <f t="shared" si="4"/>
        <v>0</v>
      </c>
      <c r="I66" s="89">
        <v>1.4870000000000001</v>
      </c>
      <c r="J66" s="2">
        <f t="shared" si="5"/>
        <v>0</v>
      </c>
      <c r="K66" s="78">
        <f t="shared" si="6"/>
        <v>1</v>
      </c>
      <c r="L66" s="31">
        <v>8044</v>
      </c>
      <c r="M66" s="98">
        <v>173640</v>
      </c>
      <c r="N66" s="101">
        <f t="shared" si="7"/>
        <v>26471.24735310394</v>
      </c>
      <c r="O66" s="99">
        <f t="shared" si="0"/>
        <v>26471.24735310394</v>
      </c>
      <c r="P66" s="55"/>
      <c r="Q66" s="4"/>
      <c r="R66" s="110"/>
    </row>
    <row r="67" spans="2:18" x14ac:dyDescent="0.3">
      <c r="B67" s="54"/>
      <c r="C67" s="1">
        <v>2000</v>
      </c>
      <c r="D67" s="77"/>
      <c r="E67" s="22" t="str">
        <f t="shared" si="1"/>
        <v>€</v>
      </c>
      <c r="F67" s="20">
        <f t="shared" si="2"/>
        <v>1241.5447963814702</v>
      </c>
      <c r="G67" s="21" t="str">
        <f t="shared" si="3"/>
        <v>€</v>
      </c>
      <c r="H67" s="16">
        <f t="shared" si="4"/>
        <v>0</v>
      </c>
      <c r="I67" s="89">
        <v>1.48</v>
      </c>
      <c r="J67" s="2">
        <f t="shared" si="5"/>
        <v>0</v>
      </c>
      <c r="K67" s="78">
        <f t="shared" si="6"/>
        <v>1</v>
      </c>
      <c r="L67" s="31">
        <v>8144</v>
      </c>
      <c r="M67" s="98">
        <v>176400</v>
      </c>
      <c r="N67" s="101">
        <f t="shared" si="7"/>
        <v>26892.006640679192</v>
      </c>
      <c r="O67" s="99">
        <f t="shared" si="0"/>
        <v>26892.006640679192</v>
      </c>
      <c r="P67" s="55"/>
      <c r="R67" s="110"/>
    </row>
    <row r="68" spans="2:18" x14ac:dyDescent="0.3">
      <c r="B68" s="54"/>
      <c r="C68" s="1">
        <v>2001</v>
      </c>
      <c r="D68" s="77"/>
      <c r="E68" s="22" t="str">
        <f t="shared" si="1"/>
        <v>€</v>
      </c>
      <c r="F68" s="20">
        <f t="shared" si="2"/>
        <v>1281.1815408631969</v>
      </c>
      <c r="G68" s="21" t="str">
        <f t="shared" si="3"/>
        <v>€</v>
      </c>
      <c r="H68" s="16">
        <f t="shared" si="4"/>
        <v>0</v>
      </c>
      <c r="I68" s="89">
        <v>1.4490000000000001</v>
      </c>
      <c r="J68" s="2">
        <f t="shared" si="5"/>
        <v>0</v>
      </c>
      <c r="K68" s="78">
        <f t="shared" si="6"/>
        <v>1</v>
      </c>
      <c r="L68" s="31">
        <v>8404</v>
      </c>
      <c r="M68" s="98">
        <v>179400</v>
      </c>
      <c r="N68" s="101">
        <f t="shared" si="7"/>
        <v>27349.353692391422</v>
      </c>
      <c r="O68" s="99">
        <f t="shared" si="0"/>
        <v>27349.353692391422</v>
      </c>
      <c r="P68" s="55"/>
      <c r="R68" s="110"/>
    </row>
    <row r="69" spans="2:18" x14ac:dyDescent="0.3">
      <c r="B69" s="54"/>
      <c r="C69" s="64" t="s">
        <v>8</v>
      </c>
      <c r="D69" s="164" t="s">
        <v>27</v>
      </c>
      <c r="E69" s="165"/>
      <c r="F69" s="165" t="s">
        <v>26</v>
      </c>
      <c r="G69" s="165"/>
      <c r="H69" s="76"/>
      <c r="I69" s="90"/>
      <c r="J69" s="23"/>
      <c r="K69" s="81"/>
      <c r="L69" s="93"/>
      <c r="M69" s="94"/>
      <c r="N69" s="97" t="s">
        <v>45</v>
      </c>
      <c r="O69" s="95"/>
      <c r="P69" s="96"/>
      <c r="R69" s="110"/>
    </row>
    <row r="70" spans="2:18" x14ac:dyDescent="0.3">
      <c r="B70" s="54"/>
      <c r="C70" s="1">
        <v>2002</v>
      </c>
      <c r="D70" s="163"/>
      <c r="E70" s="128"/>
      <c r="F70" s="141">
        <v>1334</v>
      </c>
      <c r="G70" s="142"/>
      <c r="H70" s="16">
        <f t="shared" si="4"/>
        <v>0</v>
      </c>
      <c r="I70" s="89">
        <v>1.4179999999999999</v>
      </c>
      <c r="J70" s="2">
        <f t="shared" ref="J70:J90" si="8">D70*I70</f>
        <v>0</v>
      </c>
      <c r="K70" s="78">
        <f t="shared" si="6"/>
        <v>1</v>
      </c>
      <c r="L70" s="31"/>
      <c r="M70" s="92"/>
      <c r="N70" s="100">
        <v>28224</v>
      </c>
      <c r="O70" s="31"/>
      <c r="P70" s="55"/>
      <c r="R70" s="110"/>
    </row>
    <row r="71" spans="2:18" x14ac:dyDescent="0.3">
      <c r="B71" s="54"/>
      <c r="C71" s="1">
        <v>2003</v>
      </c>
      <c r="D71" s="127"/>
      <c r="E71" s="128"/>
      <c r="F71" s="141">
        <v>1366</v>
      </c>
      <c r="G71" s="142"/>
      <c r="H71" s="16">
        <f t="shared" si="4"/>
        <v>0</v>
      </c>
      <c r="I71" s="89">
        <v>1.395</v>
      </c>
      <c r="J71" s="2">
        <f t="shared" si="8"/>
        <v>0</v>
      </c>
      <c r="K71" s="78">
        <f t="shared" si="6"/>
        <v>1</v>
      </c>
      <c r="L71" s="31"/>
      <c r="M71" s="92"/>
      <c r="N71" s="100">
        <v>29184</v>
      </c>
      <c r="O71" s="31"/>
      <c r="P71" s="55"/>
      <c r="R71" s="110"/>
    </row>
    <row r="72" spans="2:18" x14ac:dyDescent="0.3">
      <c r="B72" s="54"/>
      <c r="C72" s="1">
        <v>2004</v>
      </c>
      <c r="D72" s="127"/>
      <c r="E72" s="128"/>
      <c r="F72" s="141">
        <v>1438</v>
      </c>
      <c r="G72" s="142"/>
      <c r="H72" s="16">
        <f t="shared" si="4"/>
        <v>0</v>
      </c>
      <c r="I72" s="89">
        <v>1.3740000000000001</v>
      </c>
      <c r="J72" s="2">
        <f t="shared" si="8"/>
        <v>0</v>
      </c>
      <c r="K72" s="78">
        <f t="shared" si="6"/>
        <v>1</v>
      </c>
      <c r="L72" s="31"/>
      <c r="M72" s="92"/>
      <c r="N72" s="100">
        <v>29712</v>
      </c>
      <c r="O72" s="31"/>
      <c r="P72" s="55"/>
      <c r="R72" s="110"/>
    </row>
    <row r="73" spans="2:18" x14ac:dyDescent="0.3">
      <c r="B73" s="54"/>
      <c r="C73" s="1">
        <v>2005</v>
      </c>
      <c r="D73" s="127"/>
      <c r="E73" s="128"/>
      <c r="F73" s="141">
        <v>1522</v>
      </c>
      <c r="G73" s="142"/>
      <c r="H73" s="16">
        <f t="shared" si="4"/>
        <v>0</v>
      </c>
      <c r="I73" s="89">
        <v>1.3480000000000001</v>
      </c>
      <c r="J73" s="2">
        <f t="shared" si="8"/>
        <v>0</v>
      </c>
      <c r="K73" s="78">
        <f t="shared" si="6"/>
        <v>1</v>
      </c>
      <c r="L73" s="31"/>
      <c r="M73" s="92"/>
      <c r="N73" s="100">
        <v>30192</v>
      </c>
      <c r="O73" s="31"/>
      <c r="P73" s="55"/>
      <c r="R73" s="110"/>
    </row>
    <row r="74" spans="2:18" x14ac:dyDescent="0.3">
      <c r="B74" s="54"/>
      <c r="C74" s="1">
        <v>2006</v>
      </c>
      <c r="D74" s="127"/>
      <c r="E74" s="128"/>
      <c r="F74" s="141">
        <v>1606</v>
      </c>
      <c r="G74" s="142"/>
      <c r="H74" s="16">
        <f t="shared" si="4"/>
        <v>0</v>
      </c>
      <c r="I74" s="89">
        <v>1.3240000000000001</v>
      </c>
      <c r="J74" s="2">
        <f t="shared" si="8"/>
        <v>0</v>
      </c>
      <c r="K74" s="78">
        <f t="shared" si="6"/>
        <v>1</v>
      </c>
      <c r="L74" s="31"/>
      <c r="M74" s="92"/>
      <c r="N74" s="100">
        <v>31068</v>
      </c>
      <c r="O74" s="31"/>
      <c r="P74" s="55"/>
      <c r="R74" s="110"/>
    </row>
    <row r="75" spans="2:18" x14ac:dyDescent="0.3">
      <c r="B75" s="54"/>
      <c r="C75" s="1">
        <v>2007</v>
      </c>
      <c r="D75" s="127"/>
      <c r="E75" s="128"/>
      <c r="F75" s="141">
        <v>1654</v>
      </c>
      <c r="G75" s="142"/>
      <c r="H75" s="16">
        <f t="shared" si="4"/>
        <v>0</v>
      </c>
      <c r="I75" s="89">
        <v>1.302</v>
      </c>
      <c r="J75" s="2">
        <f t="shared" si="8"/>
        <v>0</v>
      </c>
      <c r="K75" s="78">
        <f t="shared" si="6"/>
        <v>1</v>
      </c>
      <c r="L75" s="31"/>
      <c r="M75" s="92"/>
      <c r="N75" s="100">
        <v>32184</v>
      </c>
      <c r="O75" s="31"/>
      <c r="P75" s="55"/>
      <c r="R75" s="110"/>
    </row>
    <row r="76" spans="2:18" x14ac:dyDescent="0.3">
      <c r="B76" s="54"/>
      <c r="C76" s="1">
        <v>2008</v>
      </c>
      <c r="D76" s="127"/>
      <c r="E76" s="128"/>
      <c r="F76" s="141">
        <v>1688</v>
      </c>
      <c r="G76" s="142"/>
      <c r="H76" s="16">
        <f t="shared" si="4"/>
        <v>0</v>
      </c>
      <c r="I76" s="89">
        <v>1.29</v>
      </c>
      <c r="J76" s="2">
        <f t="shared" si="8"/>
        <v>0</v>
      </c>
      <c r="K76" s="78">
        <f t="shared" si="6"/>
        <v>1</v>
      </c>
      <c r="L76" s="31"/>
      <c r="M76" s="92"/>
      <c r="N76" s="100">
        <v>33276</v>
      </c>
      <c r="O76" s="31"/>
      <c r="P76" s="55"/>
      <c r="R76" s="110"/>
    </row>
    <row r="77" spans="2:18" x14ac:dyDescent="0.3">
      <c r="B77" s="54"/>
      <c r="C77" s="1">
        <v>2009</v>
      </c>
      <c r="D77" s="127"/>
      <c r="E77" s="128"/>
      <c r="F77" s="141">
        <v>1742</v>
      </c>
      <c r="G77" s="142"/>
      <c r="H77" s="16">
        <f t="shared" si="4"/>
        <v>0</v>
      </c>
      <c r="I77" s="89">
        <v>1.2789999999999999</v>
      </c>
      <c r="J77" s="2">
        <f t="shared" si="8"/>
        <v>0</v>
      </c>
      <c r="K77" s="78">
        <f t="shared" si="6"/>
        <v>1</v>
      </c>
      <c r="L77" s="31"/>
      <c r="M77" s="92"/>
      <c r="N77" s="100">
        <v>34308</v>
      </c>
      <c r="O77" s="31"/>
      <c r="P77" s="55"/>
      <c r="R77" s="110"/>
    </row>
    <row r="78" spans="2:18" x14ac:dyDescent="0.3">
      <c r="B78" s="54"/>
      <c r="C78" s="1">
        <v>2010</v>
      </c>
      <c r="D78" s="127"/>
      <c r="E78" s="128"/>
      <c r="F78" s="141">
        <v>1772</v>
      </c>
      <c r="G78" s="142"/>
      <c r="H78" s="16">
        <f t="shared" si="4"/>
        <v>0</v>
      </c>
      <c r="I78" s="89">
        <v>1.2669999999999999</v>
      </c>
      <c r="J78" s="2">
        <f t="shared" si="8"/>
        <v>0</v>
      </c>
      <c r="K78" s="78">
        <f t="shared" si="6"/>
        <v>1</v>
      </c>
      <c r="L78" s="31"/>
      <c r="M78" s="31"/>
      <c r="N78" s="100">
        <v>34620</v>
      </c>
      <c r="O78" s="31"/>
      <c r="P78" s="55"/>
      <c r="R78" s="110"/>
    </row>
    <row r="79" spans="2:18" x14ac:dyDescent="0.3">
      <c r="B79" s="54"/>
      <c r="C79" s="1">
        <v>2011</v>
      </c>
      <c r="D79" s="127"/>
      <c r="E79" s="128"/>
      <c r="F79" s="141">
        <v>1800</v>
      </c>
      <c r="G79" s="142"/>
      <c r="H79" s="16">
        <f t="shared" si="4"/>
        <v>0</v>
      </c>
      <c r="I79" s="89">
        <v>1.256</v>
      </c>
      <c r="J79" s="2">
        <f t="shared" si="8"/>
        <v>0</v>
      </c>
      <c r="K79" s="78">
        <f t="shared" si="6"/>
        <v>1</v>
      </c>
      <c r="L79" s="31"/>
      <c r="M79" s="31"/>
      <c r="N79" s="100">
        <v>35352</v>
      </c>
      <c r="O79" s="31"/>
      <c r="P79" s="55"/>
      <c r="R79" s="110"/>
    </row>
    <row r="80" spans="2:18" x14ac:dyDescent="0.3">
      <c r="B80" s="54"/>
      <c r="C80" s="1">
        <v>2012</v>
      </c>
      <c r="D80" s="127"/>
      <c r="E80" s="128"/>
      <c r="F80" s="141">
        <v>1844</v>
      </c>
      <c r="G80" s="142"/>
      <c r="H80" s="16">
        <f t="shared" si="4"/>
        <v>0</v>
      </c>
      <c r="I80" s="89">
        <v>1.2310000000000001</v>
      </c>
      <c r="J80" s="2">
        <f t="shared" si="8"/>
        <v>0</v>
      </c>
      <c r="K80" s="78">
        <f t="shared" si="6"/>
        <v>1</v>
      </c>
      <c r="L80" s="31"/>
      <c r="M80" s="31"/>
      <c r="N80" s="100">
        <v>36372</v>
      </c>
      <c r="O80" s="31"/>
      <c r="P80" s="55"/>
      <c r="R80" s="110"/>
    </row>
    <row r="81" spans="2:18" x14ac:dyDescent="0.3">
      <c r="B81" s="54"/>
      <c r="C81" s="1">
        <v>2013</v>
      </c>
      <c r="D81" s="127"/>
      <c r="E81" s="128"/>
      <c r="F81" s="141">
        <v>1886</v>
      </c>
      <c r="G81" s="142"/>
      <c r="H81" s="16">
        <f t="shared" si="4"/>
        <v>0</v>
      </c>
      <c r="I81" s="89">
        <v>1.2050000000000001</v>
      </c>
      <c r="J81" s="2">
        <f t="shared" si="8"/>
        <v>0</v>
      </c>
      <c r="K81" s="78">
        <f t="shared" si="6"/>
        <v>1</v>
      </c>
      <c r="L81" s="31"/>
      <c r="M81" s="31"/>
      <c r="N81" s="100">
        <v>37032</v>
      </c>
      <c r="O81" s="31"/>
      <c r="P81" s="55"/>
      <c r="R81" s="110"/>
    </row>
    <row r="82" spans="2:18" x14ac:dyDescent="0.3">
      <c r="B82" s="54"/>
      <c r="C82" s="1">
        <v>2014</v>
      </c>
      <c r="D82" s="127"/>
      <c r="E82" s="128"/>
      <c r="F82" s="141">
        <v>1429.5</v>
      </c>
      <c r="G82" s="142"/>
      <c r="H82" s="16">
        <f t="shared" si="4"/>
        <v>0</v>
      </c>
      <c r="I82" s="89">
        <v>1.1910000000000001</v>
      </c>
      <c r="J82" s="2">
        <f t="shared" si="8"/>
        <v>0</v>
      </c>
      <c r="K82" s="78">
        <f t="shared" si="6"/>
        <v>1</v>
      </c>
      <c r="L82" s="31"/>
      <c r="M82" s="31"/>
      <c r="N82" s="100">
        <v>37548</v>
      </c>
      <c r="O82" s="31"/>
      <c r="P82" s="55"/>
      <c r="R82" s="110"/>
    </row>
    <row r="83" spans="2:18" x14ac:dyDescent="0.3">
      <c r="B83" s="54"/>
      <c r="C83" s="1">
        <v>2015</v>
      </c>
      <c r="D83" s="127"/>
      <c r="E83" s="128"/>
      <c r="F83" s="120">
        <v>1441.5</v>
      </c>
      <c r="G83" s="121"/>
      <c r="H83" s="16">
        <f t="shared" si="4"/>
        <v>0</v>
      </c>
      <c r="I83" s="89">
        <v>1.1910000000000001</v>
      </c>
      <c r="J83" s="2">
        <f t="shared" si="8"/>
        <v>0</v>
      </c>
      <c r="K83" s="78">
        <f t="shared" si="6"/>
        <v>1</v>
      </c>
      <c r="L83" s="31"/>
      <c r="M83" s="31"/>
      <c r="N83" s="100">
        <v>38040</v>
      </c>
      <c r="O83" s="31"/>
      <c r="P83" s="55"/>
      <c r="R83" s="110"/>
    </row>
    <row r="84" spans="2:18" x14ac:dyDescent="0.3">
      <c r="B84" s="54"/>
      <c r="C84" s="1">
        <v>2016</v>
      </c>
      <c r="D84" s="127"/>
      <c r="E84" s="128"/>
      <c r="F84" s="120">
        <v>1450.5</v>
      </c>
      <c r="G84" s="121"/>
      <c r="H84" s="16">
        <f t="shared" si="4"/>
        <v>0</v>
      </c>
      <c r="I84" s="89">
        <v>1.19</v>
      </c>
      <c r="J84" s="2">
        <f t="shared" si="8"/>
        <v>0</v>
      </c>
      <c r="K84" s="78">
        <f t="shared" si="6"/>
        <v>1</v>
      </c>
      <c r="L84" s="31"/>
      <c r="M84" s="31"/>
      <c r="N84" s="100">
        <v>38616</v>
      </c>
      <c r="O84" s="31"/>
      <c r="P84" s="55"/>
      <c r="R84" s="110"/>
    </row>
    <row r="85" spans="2:18" x14ac:dyDescent="0.3">
      <c r="B85" s="54"/>
      <c r="C85" s="1">
        <v>2017</v>
      </c>
      <c r="D85" s="127"/>
      <c r="E85" s="128"/>
      <c r="F85" s="141">
        <v>1464</v>
      </c>
      <c r="G85" s="142"/>
      <c r="H85" s="16">
        <f t="shared" si="4"/>
        <v>0</v>
      </c>
      <c r="I85" s="89">
        <v>1.19</v>
      </c>
      <c r="J85" s="2">
        <f t="shared" si="8"/>
        <v>0</v>
      </c>
      <c r="K85" s="78">
        <f t="shared" si="6"/>
        <v>1</v>
      </c>
      <c r="L85" s="31"/>
      <c r="M85" s="31"/>
      <c r="N85" s="100">
        <v>39228</v>
      </c>
      <c r="O85" s="31"/>
      <c r="P85" s="55"/>
      <c r="R85" s="110"/>
    </row>
    <row r="86" spans="2:18" x14ac:dyDescent="0.3">
      <c r="B86" s="54"/>
      <c r="C86" s="1">
        <v>2018</v>
      </c>
      <c r="D86" s="127"/>
      <c r="E86" s="128"/>
      <c r="F86" s="141">
        <v>1482</v>
      </c>
      <c r="G86" s="145"/>
      <c r="H86" s="16">
        <f t="shared" si="4"/>
        <v>0</v>
      </c>
      <c r="I86" s="89">
        <v>1.181</v>
      </c>
      <c r="J86" s="2">
        <f>D86*I86</f>
        <v>0</v>
      </c>
      <c r="K86" s="78">
        <f t="shared" si="6"/>
        <v>1</v>
      </c>
      <c r="L86" s="31"/>
      <c r="M86" s="31"/>
      <c r="N86" s="100">
        <v>39732</v>
      </c>
      <c r="O86" s="31"/>
      <c r="P86" s="55"/>
      <c r="R86" s="110"/>
    </row>
    <row r="87" spans="2:18" x14ac:dyDescent="0.3">
      <c r="B87" s="54"/>
      <c r="C87" s="1">
        <v>2019</v>
      </c>
      <c r="D87" s="127"/>
      <c r="E87" s="128"/>
      <c r="F87" s="143">
        <v>1504.5</v>
      </c>
      <c r="G87" s="144"/>
      <c r="H87" s="16">
        <f t="shared" si="4"/>
        <v>0</v>
      </c>
      <c r="I87" s="89">
        <v>1.1639999999999999</v>
      </c>
      <c r="J87" s="2">
        <f t="shared" si="8"/>
        <v>0</v>
      </c>
      <c r="K87" s="78">
        <f t="shared" si="6"/>
        <v>1</v>
      </c>
      <c r="L87" s="31"/>
      <c r="M87" s="31"/>
      <c r="N87" s="100">
        <v>40524</v>
      </c>
      <c r="O87" s="31"/>
      <c r="P87" s="55"/>
      <c r="R87" s="110"/>
    </row>
    <row r="88" spans="2:18" x14ac:dyDescent="0.3">
      <c r="B88" s="54"/>
      <c r="C88" s="1">
        <v>2020</v>
      </c>
      <c r="D88" s="127"/>
      <c r="E88" s="128"/>
      <c r="F88" s="88">
        <v>1522.5</v>
      </c>
      <c r="G88" s="82" t="s">
        <v>44</v>
      </c>
      <c r="H88" s="16">
        <f t="shared" si="4"/>
        <v>0</v>
      </c>
      <c r="I88" s="89">
        <v>1.153</v>
      </c>
      <c r="J88" s="2">
        <f t="shared" si="8"/>
        <v>0</v>
      </c>
      <c r="K88" s="78">
        <f t="shared" si="6"/>
        <v>1</v>
      </c>
      <c r="L88" s="31"/>
      <c r="M88" s="31"/>
      <c r="N88" s="100">
        <v>41136</v>
      </c>
      <c r="O88" s="31"/>
      <c r="P88" s="55"/>
      <c r="R88" s="110"/>
    </row>
    <row r="89" spans="2:18" x14ac:dyDescent="0.3">
      <c r="B89" s="54"/>
      <c r="C89" s="1">
        <v>2021</v>
      </c>
      <c r="D89" s="127"/>
      <c r="E89" s="128"/>
      <c r="F89" s="86">
        <v>1537.5</v>
      </c>
      <c r="G89" s="87" t="s">
        <v>44</v>
      </c>
      <c r="H89" s="16">
        <f t="shared" si="4"/>
        <v>0</v>
      </c>
      <c r="I89" s="89">
        <v>1.149</v>
      </c>
      <c r="J89" s="2">
        <f t="shared" si="8"/>
        <v>0</v>
      </c>
      <c r="K89" s="78">
        <f t="shared" si="6"/>
        <v>1</v>
      </c>
      <c r="L89" s="31"/>
      <c r="M89" s="31"/>
      <c r="N89" s="100">
        <v>41136</v>
      </c>
      <c r="O89" s="31"/>
      <c r="P89" s="55"/>
      <c r="R89" s="110"/>
    </row>
    <row r="90" spans="2:18" x14ac:dyDescent="0.3">
      <c r="B90" s="54"/>
      <c r="C90" s="1">
        <v>2022</v>
      </c>
      <c r="D90" s="127"/>
      <c r="E90" s="128"/>
      <c r="F90" s="88">
        <v>1585.5</v>
      </c>
      <c r="G90" s="82" t="s">
        <v>44</v>
      </c>
      <c r="H90" s="16">
        <f t="shared" si="4"/>
        <v>0</v>
      </c>
      <c r="I90" s="89">
        <v>1.137</v>
      </c>
      <c r="J90" s="2">
        <f t="shared" si="8"/>
        <v>0</v>
      </c>
      <c r="K90" s="78">
        <f t="shared" si="6"/>
        <v>1</v>
      </c>
      <c r="L90" s="31"/>
      <c r="M90" s="31"/>
      <c r="N90" s="100">
        <v>41136</v>
      </c>
      <c r="O90" s="31"/>
      <c r="P90" s="55"/>
      <c r="R90" s="110"/>
    </row>
    <row r="91" spans="2:18" x14ac:dyDescent="0.3">
      <c r="B91" s="54"/>
      <c r="C91" s="1">
        <v>2023</v>
      </c>
      <c r="D91" s="129"/>
      <c r="E91" s="129"/>
      <c r="F91" s="86">
        <v>1690.5</v>
      </c>
      <c r="G91" s="87" t="s">
        <v>44</v>
      </c>
      <c r="H91" s="91">
        <f t="shared" si="4"/>
        <v>0</v>
      </c>
      <c r="I91" s="89">
        <v>1.085</v>
      </c>
      <c r="J91" s="2">
        <f t="shared" ref="J91:J93" si="9">D91*I91</f>
        <v>0</v>
      </c>
      <c r="K91" s="78">
        <f t="shared" si="6"/>
        <v>1</v>
      </c>
      <c r="L91" s="31"/>
      <c r="M91" s="31"/>
      <c r="N91" s="100">
        <v>43992</v>
      </c>
      <c r="O91" s="31"/>
      <c r="P91" s="55"/>
      <c r="R91" s="110"/>
    </row>
    <row r="92" spans="2:18" x14ac:dyDescent="0.3">
      <c r="B92" s="54"/>
      <c r="C92" s="1">
        <v>2024</v>
      </c>
      <c r="D92" s="115"/>
      <c r="E92" s="115"/>
      <c r="F92" s="86">
        <v>1747.5</v>
      </c>
      <c r="G92" s="87" t="s">
        <v>44</v>
      </c>
      <c r="H92" s="91">
        <f t="shared" si="4"/>
        <v>0</v>
      </c>
      <c r="I92" s="89">
        <v>1.0309999999999999</v>
      </c>
      <c r="J92" s="2">
        <f t="shared" si="9"/>
        <v>0</v>
      </c>
      <c r="K92" s="78">
        <f t="shared" si="6"/>
        <v>1</v>
      </c>
      <c r="L92" s="31"/>
      <c r="M92" s="31"/>
      <c r="N92" s="100">
        <v>46368</v>
      </c>
      <c r="O92" s="31"/>
      <c r="P92" s="55"/>
      <c r="R92" s="110"/>
    </row>
    <row r="93" spans="2:18" x14ac:dyDescent="0.3">
      <c r="B93" s="54"/>
      <c r="C93" s="1">
        <v>2025</v>
      </c>
      <c r="D93" s="129"/>
      <c r="E93" s="133"/>
      <c r="F93" s="86">
        <v>1782</v>
      </c>
      <c r="G93" s="87" t="s">
        <v>44</v>
      </c>
      <c r="H93" s="91">
        <f t="shared" si="4"/>
        <v>0</v>
      </c>
      <c r="I93" s="89">
        <v>1.0089999999999999</v>
      </c>
      <c r="J93" s="2">
        <f t="shared" si="9"/>
        <v>0</v>
      </c>
      <c r="K93" s="78">
        <f t="shared" si="6"/>
        <v>1</v>
      </c>
      <c r="L93" s="31"/>
      <c r="M93" s="31"/>
      <c r="N93" s="100">
        <v>47100</v>
      </c>
      <c r="O93" s="31"/>
      <c r="P93" s="55"/>
      <c r="R93" s="110"/>
    </row>
    <row r="94" spans="2:18" x14ac:dyDescent="0.3">
      <c r="B94" s="54"/>
      <c r="C94" s="32"/>
      <c r="D94" s="135" t="s">
        <v>10</v>
      </c>
      <c r="E94" s="136"/>
      <c r="F94" s="136"/>
      <c r="G94" s="137"/>
      <c r="H94" s="85">
        <f>SUM(H40:H93)</f>
        <v>0</v>
      </c>
      <c r="I94" s="32"/>
      <c r="J94" s="32"/>
      <c r="K94" s="30"/>
      <c r="L94" s="31"/>
      <c r="M94" s="43"/>
      <c r="N94" s="31"/>
      <c r="O94" s="31"/>
      <c r="P94" s="55"/>
    </row>
    <row r="95" spans="2:18" x14ac:dyDescent="0.3">
      <c r="B95" s="54"/>
      <c r="C95" s="32"/>
      <c r="D95" s="26"/>
      <c r="E95" s="26"/>
      <c r="F95" s="26"/>
      <c r="G95" s="26"/>
      <c r="H95" s="73"/>
      <c r="I95" s="32"/>
      <c r="J95" s="32"/>
      <c r="K95" s="28"/>
      <c r="L95" s="32"/>
      <c r="M95" s="44"/>
      <c r="N95" s="32"/>
      <c r="O95" s="32"/>
      <c r="P95" s="55"/>
    </row>
    <row r="96" spans="2:18" x14ac:dyDescent="0.3">
      <c r="B96" s="54"/>
      <c r="C96" s="74" t="s">
        <v>36</v>
      </c>
      <c r="D96" s="74"/>
      <c r="E96" s="74"/>
      <c r="F96" s="74"/>
      <c r="G96" s="74"/>
      <c r="H96" s="74"/>
      <c r="I96" s="74"/>
      <c r="J96" s="74"/>
      <c r="K96" s="28"/>
      <c r="L96" s="32"/>
      <c r="M96" s="44"/>
      <c r="N96" s="32"/>
      <c r="O96" s="32"/>
      <c r="P96" s="55"/>
    </row>
    <row r="97" spans="2:17" x14ac:dyDescent="0.3">
      <c r="B97" s="54"/>
      <c r="C97" s="33" t="s">
        <v>32</v>
      </c>
      <c r="D97" s="33"/>
      <c r="E97" s="33"/>
      <c r="F97" s="33"/>
      <c r="G97" s="33"/>
      <c r="H97" s="33"/>
      <c r="I97" s="45"/>
      <c r="J97" s="45"/>
      <c r="K97" s="45"/>
      <c r="L97" s="45"/>
      <c r="M97" s="45"/>
      <c r="N97" s="45"/>
      <c r="O97" s="32"/>
      <c r="P97" s="55"/>
    </row>
    <row r="98" spans="2:17" x14ac:dyDescent="0.3">
      <c r="B98" s="54"/>
      <c r="C98" s="33"/>
      <c r="D98" s="33"/>
      <c r="E98" s="33"/>
      <c r="F98" s="33"/>
      <c r="G98" s="33"/>
      <c r="H98" s="18"/>
      <c r="I98" s="34"/>
      <c r="J98" s="32"/>
      <c r="K98" s="28"/>
      <c r="L98" s="32"/>
      <c r="M98" s="44"/>
      <c r="N98" s="32"/>
      <c r="O98" s="32"/>
      <c r="P98" s="55"/>
    </row>
    <row r="99" spans="2:17" x14ac:dyDescent="0.3">
      <c r="B99" s="54"/>
      <c r="C99" s="131" t="s">
        <v>65</v>
      </c>
      <c r="D99" s="131"/>
      <c r="E99" s="131"/>
      <c r="F99" s="131"/>
      <c r="G99" s="131"/>
      <c r="H99" s="131"/>
      <c r="I99" s="131"/>
      <c r="J99" s="131"/>
      <c r="K99" s="131"/>
      <c r="L99" s="131"/>
      <c r="M99" s="131"/>
      <c r="N99" s="131"/>
      <c r="O99" s="131"/>
      <c r="P99" s="55"/>
    </row>
    <row r="100" spans="2:17" x14ac:dyDescent="0.3">
      <c r="B100" s="54"/>
      <c r="C100" s="45"/>
      <c r="D100" s="151" t="s">
        <v>53</v>
      </c>
      <c r="E100" s="151"/>
      <c r="F100" s="151"/>
      <c r="G100" s="151"/>
      <c r="H100" s="151"/>
      <c r="I100" s="151"/>
      <c r="J100" s="151"/>
      <c r="K100" s="151"/>
      <c r="L100" s="151"/>
      <c r="M100" s="72"/>
      <c r="N100" s="45"/>
      <c r="O100" s="45"/>
      <c r="P100" s="55"/>
    </row>
    <row r="101" spans="2:17" x14ac:dyDescent="0.3">
      <c r="B101" s="54"/>
      <c r="C101" s="131" t="s">
        <v>25</v>
      </c>
      <c r="D101" s="131"/>
      <c r="E101" s="131"/>
      <c r="F101" s="131"/>
      <c r="G101" s="131"/>
      <c r="H101" s="131"/>
      <c r="I101" s="131"/>
      <c r="J101" s="131"/>
      <c r="K101" s="131"/>
      <c r="L101" s="131"/>
      <c r="M101" s="131"/>
      <c r="N101" s="131"/>
      <c r="O101" s="131"/>
      <c r="P101" s="55"/>
    </row>
    <row r="102" spans="2:17" x14ac:dyDescent="0.3">
      <c r="B102" s="54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55"/>
    </row>
    <row r="103" spans="2:17" x14ac:dyDescent="0.3">
      <c r="B103" s="54"/>
      <c r="C103" s="27"/>
      <c r="D103" s="138" t="s">
        <v>11</v>
      </c>
      <c r="E103" s="139"/>
      <c r="F103" s="139"/>
      <c r="G103" s="140"/>
      <c r="H103" s="19">
        <f>H94+H98</f>
        <v>0</v>
      </c>
      <c r="I103" s="32"/>
      <c r="J103" s="28"/>
      <c r="K103" s="32"/>
      <c r="L103" s="44"/>
      <c r="M103" s="32"/>
      <c r="N103" s="32"/>
      <c r="O103" s="32"/>
      <c r="P103" s="55"/>
    </row>
    <row r="104" spans="2:17" x14ac:dyDescent="0.3">
      <c r="B104" s="54"/>
      <c r="C104" s="27"/>
      <c r="D104" s="124" t="s">
        <v>12</v>
      </c>
      <c r="E104" s="146"/>
      <c r="F104" s="146"/>
      <c r="G104" s="125"/>
      <c r="H104" s="13">
        <f>IFERROR(IF(H103-K27&lt;0,H103-K27,0),"-")</f>
        <v>0</v>
      </c>
      <c r="I104" s="32" t="s">
        <v>37</v>
      </c>
      <c r="J104" s="28"/>
      <c r="K104" s="32"/>
      <c r="L104" s="44"/>
      <c r="M104" s="32"/>
      <c r="N104" s="32"/>
      <c r="O104" s="31">
        <f>(IF(H104&lt;-20,-20,H104))</f>
        <v>0</v>
      </c>
      <c r="P104" s="109"/>
      <c r="Q104" s="104"/>
    </row>
    <row r="105" spans="2:17" x14ac:dyDescent="0.3">
      <c r="B105" s="54"/>
      <c r="C105" s="27"/>
      <c r="D105" s="152" t="s">
        <v>54</v>
      </c>
      <c r="E105" s="152"/>
      <c r="F105" s="152"/>
      <c r="G105" s="152"/>
      <c r="H105" s="152"/>
      <c r="I105" s="152"/>
      <c r="J105" s="152"/>
      <c r="K105" s="152"/>
      <c r="L105" s="152"/>
      <c r="M105" s="32"/>
      <c r="N105" s="32"/>
      <c r="O105" s="117"/>
      <c r="P105" s="109"/>
      <c r="Q105" s="104"/>
    </row>
    <row r="106" spans="2:17" x14ac:dyDescent="0.3">
      <c r="B106" s="54"/>
      <c r="C106" s="32"/>
      <c r="D106" s="32" t="s">
        <v>47</v>
      </c>
      <c r="E106" s="28"/>
      <c r="F106" s="32"/>
      <c r="G106" s="32"/>
      <c r="H106" s="32"/>
      <c r="I106" s="35"/>
      <c r="J106" s="32"/>
      <c r="K106" s="28"/>
      <c r="L106" s="105"/>
      <c r="M106" s="107"/>
      <c r="N106" s="106">
        <f>-M106</f>
        <v>0</v>
      </c>
      <c r="O106" s="31">
        <f>IF(ISBLANK(M106),999,998)</f>
        <v>999</v>
      </c>
      <c r="P106" s="109"/>
      <c r="Q106" s="104">
        <f>IF(ISBLANK(M106),Q107,0)</f>
        <v>0</v>
      </c>
    </row>
    <row r="107" spans="2:17" x14ac:dyDescent="0.3">
      <c r="B107" s="54"/>
      <c r="C107" s="32"/>
      <c r="D107" s="28" t="s">
        <v>48</v>
      </c>
      <c r="E107" s="28"/>
      <c r="F107" s="32"/>
      <c r="G107" s="32"/>
      <c r="H107" s="32"/>
      <c r="I107" s="35"/>
      <c r="J107" s="32"/>
      <c r="K107" s="28"/>
      <c r="L107" s="105"/>
      <c r="M107" s="107"/>
      <c r="N107" s="106">
        <f>-M107</f>
        <v>0</v>
      </c>
      <c r="O107" s="108">
        <f>MAX(Q106,Q107)</f>
        <v>0</v>
      </c>
      <c r="P107" s="109"/>
      <c r="Q107" s="104">
        <f>IF(ISBLANK(M107),O104,MAX(O104,N107))</f>
        <v>0</v>
      </c>
    </row>
    <row r="108" spans="2:17" x14ac:dyDescent="0.3">
      <c r="B108" s="54"/>
      <c r="C108" s="32"/>
      <c r="D108" s="28"/>
      <c r="E108" s="28"/>
      <c r="F108" s="32"/>
      <c r="G108" s="32"/>
      <c r="H108" s="32"/>
      <c r="I108" s="35"/>
      <c r="J108" s="32"/>
      <c r="K108" s="28"/>
      <c r="L108" s="103"/>
      <c r="M108" s="103"/>
      <c r="N108" s="103"/>
      <c r="O108" s="66"/>
      <c r="P108" s="55"/>
    </row>
    <row r="109" spans="2:17" s="5" customFormat="1" x14ac:dyDescent="0.3">
      <c r="B109" s="57"/>
      <c r="C109" s="130" t="s">
        <v>66</v>
      </c>
      <c r="D109" s="130"/>
      <c r="E109" s="27"/>
      <c r="F109" s="6" t="s">
        <v>0</v>
      </c>
      <c r="G109" s="6"/>
      <c r="H109" s="132" t="s">
        <v>13</v>
      </c>
      <c r="I109" s="132"/>
      <c r="J109" s="11" t="s">
        <v>14</v>
      </c>
      <c r="K109" s="14" t="s">
        <v>15</v>
      </c>
      <c r="L109" s="7" t="s">
        <v>19</v>
      </c>
      <c r="M109" s="11" t="s">
        <v>1</v>
      </c>
      <c r="N109" s="11" t="s">
        <v>2</v>
      </c>
      <c r="O109" s="62" t="s">
        <v>30</v>
      </c>
      <c r="P109" s="56"/>
    </row>
    <row r="110" spans="2:17" x14ac:dyDescent="0.3">
      <c r="B110" s="54"/>
      <c r="C110" s="130" t="s">
        <v>21</v>
      </c>
      <c r="D110" s="130"/>
      <c r="E110" s="27"/>
      <c r="F110" s="8" cm="1">
        <f t="array" ref="F110">IF(O25&gt;=2,SUMPRODUCT((J40:J93)*(J40:J93&gt;=LARGE(J40:J93,23)))/23,IF(O25=1,SUMPRODUCT((J40:J93)*(J40:J93&gt;=LARGE(J40:J93,24)))/24,IF(O25=0,SUMPRODUCT((J40:J93)*(J40:J93&gt;=LARGE(J40:J93,25)))/25)))</f>
        <v>0</v>
      </c>
      <c r="G110" s="8"/>
      <c r="H110" s="156" t="str">
        <f>IFERROR(IF(H103&lt;K27,H103/K27,"NON"),"-")</f>
        <v>-</v>
      </c>
      <c r="I110" s="156"/>
      <c r="J110" s="15" t="str">
        <f>IFERROR(IF(O107=0,"PAS DE DECOTE",(-0.625*O107)/100),"-")</f>
        <v>PAS DE DECOTE</v>
      </c>
      <c r="K110" s="15">
        <f>(IF(O106=998,0.5,0.5+(O107*0.00625)))</f>
        <v>0.5</v>
      </c>
      <c r="L110" s="9">
        <f>(IF(OR(H104=0,O106=998),F110*K110,F110*H110*K110))</f>
        <v>0</v>
      </c>
      <c r="M110" s="9">
        <f>IFERROR(L110/12,"-")</f>
        <v>0</v>
      </c>
      <c r="N110" s="17">
        <v>9.0999999999999998E-2</v>
      </c>
      <c r="O110" s="68">
        <f>IFERROR(M110-(M110*N110),"-")</f>
        <v>0</v>
      </c>
      <c r="P110" s="55"/>
      <c r="Q110" s="10">
        <f>IF(O107=ISBLANK(TRUE),1,1.1)</f>
        <v>1.1000000000000001</v>
      </c>
    </row>
    <row r="111" spans="2:17" x14ac:dyDescent="0.3">
      <c r="B111" s="54"/>
      <c r="C111" s="39"/>
      <c r="D111" s="39"/>
      <c r="E111" s="39"/>
      <c r="F111" s="36" t="s">
        <v>16</v>
      </c>
      <c r="G111" s="36"/>
      <c r="H111" s="148" t="s">
        <v>17</v>
      </c>
      <c r="I111" s="148"/>
      <c r="J111" s="46"/>
      <c r="K111" s="47" t="s">
        <v>18</v>
      </c>
      <c r="L111" s="37" t="s">
        <v>20</v>
      </c>
      <c r="M111" s="37"/>
      <c r="N111" s="27"/>
      <c r="O111" s="67"/>
      <c r="P111" s="55"/>
      <c r="Q111" s="10"/>
    </row>
    <row r="112" spans="2:17" x14ac:dyDescent="0.3">
      <c r="B112" s="54"/>
      <c r="C112" s="39"/>
      <c r="D112" s="39"/>
      <c r="E112" s="39"/>
      <c r="F112" s="36"/>
      <c r="G112" s="36"/>
      <c r="H112" s="48"/>
      <c r="I112" s="32"/>
      <c r="J112" s="46"/>
      <c r="K112" s="47"/>
      <c r="L112" s="147" t="s">
        <v>22</v>
      </c>
      <c r="M112" s="147"/>
      <c r="N112" s="147"/>
      <c r="O112" s="68">
        <f>IFERROR(IF(F29&lt;3,0,O110/10),"-")</f>
        <v>0</v>
      </c>
      <c r="P112" s="55"/>
      <c r="Q112" s="10"/>
    </row>
    <row r="113" spans="2:16" ht="15" thickBot="1" x14ac:dyDescent="0.35">
      <c r="B113" s="54"/>
      <c r="C113" s="32"/>
      <c r="D113" s="32"/>
      <c r="E113" s="32"/>
      <c r="F113" s="32"/>
      <c r="G113" s="32"/>
      <c r="H113" s="32"/>
      <c r="I113" s="32"/>
      <c r="J113" s="32"/>
      <c r="K113" s="49"/>
      <c r="L113" s="32"/>
      <c r="M113" s="32"/>
      <c r="N113" s="32"/>
      <c r="O113" s="32"/>
      <c r="P113" s="55"/>
    </row>
    <row r="114" spans="2:16" ht="15" thickBot="1" x14ac:dyDescent="0.35">
      <c r="B114" s="54"/>
      <c r="C114" s="65" t="s">
        <v>49</v>
      </c>
      <c r="D114" s="153" t="s">
        <v>3</v>
      </c>
      <c r="E114" s="125"/>
      <c r="F114" s="124"/>
      <c r="G114" s="125"/>
      <c r="H114" s="124" t="s">
        <v>67</v>
      </c>
      <c r="I114" s="125"/>
      <c r="J114" s="11" t="s">
        <v>14</v>
      </c>
      <c r="K114" s="6" t="s">
        <v>0</v>
      </c>
      <c r="L114" s="11" t="s">
        <v>29</v>
      </c>
      <c r="M114" s="11" t="s">
        <v>1</v>
      </c>
      <c r="N114" s="11" t="s">
        <v>2</v>
      </c>
      <c r="O114" s="69" t="s">
        <v>50</v>
      </c>
      <c r="P114" s="55"/>
    </row>
    <row r="115" spans="2:16" x14ac:dyDescent="0.3">
      <c r="B115" s="54"/>
      <c r="C115" s="32"/>
      <c r="D115" s="154"/>
      <c r="E115" s="155"/>
      <c r="F115" s="124"/>
      <c r="G115" s="125"/>
      <c r="H115" s="149">
        <v>1.4386000000000001</v>
      </c>
      <c r="I115" s="150"/>
      <c r="J115" s="17" t="str" cm="1">
        <f t="array" ref="J115">_xlfn.IFS(O106=998,"PAS DE DECOTE",-O107=20,0.22,-O107=19,0.2075,-O107=18,19.5,-O107=17,0.1825,-O107=16,0.17,-O107=15,0.1575,-O107=14,0.145,-O107=13,0.1325,-O107=12,0.12,-O107=11,0.11,-O107=10,0.1,-O107=9,0.09,-O107=8,0.08,-O107=7,0.07,-O107=6,0.06,-O107=5,0.05,-O107=4,0.04,-O107=3,0.03,-O107=2,0.02,-O107=1,0.01,-O107=0,"PAS DE DECOTE",-O107&gt;20,"Suivant l'age de départ")</f>
        <v>PAS DE DECOTE</v>
      </c>
      <c r="K115" s="9">
        <f>(IF(OR(H104=0,O106=998),D115*H115,D115*H115*(1-J115)))</f>
        <v>0</v>
      </c>
      <c r="L115" s="11">
        <v>12</v>
      </c>
      <c r="M115" s="9">
        <f>K115/L115</f>
        <v>0</v>
      </c>
      <c r="N115" s="17">
        <v>0.10100000000000001</v>
      </c>
      <c r="O115" s="68">
        <f>IFERROR(M115-(M115*N115),"-")</f>
        <v>0</v>
      </c>
      <c r="P115" s="55"/>
    </row>
    <row r="116" spans="2:16" x14ac:dyDescent="0.3">
      <c r="B116" s="54"/>
      <c r="C116" s="32"/>
      <c r="D116" s="32" t="s">
        <v>59</v>
      </c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55"/>
    </row>
    <row r="117" spans="2:16" x14ac:dyDescent="0.3">
      <c r="B117" s="54"/>
      <c r="C117" s="32"/>
      <c r="D117" s="116" t="s">
        <v>60</v>
      </c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55"/>
    </row>
    <row r="118" spans="2:16" x14ac:dyDescent="0.3">
      <c r="B118" s="54"/>
      <c r="C118" s="32"/>
      <c r="D118" s="25" t="s">
        <v>24</v>
      </c>
      <c r="E118" s="25"/>
      <c r="F118" s="32"/>
      <c r="G118" s="32"/>
      <c r="H118" s="32"/>
      <c r="I118" s="32"/>
      <c r="J118" s="32"/>
      <c r="K118" s="27"/>
      <c r="L118" s="27"/>
      <c r="M118" s="38"/>
      <c r="N118" s="27"/>
      <c r="O118" s="67"/>
      <c r="P118" s="55"/>
    </row>
    <row r="119" spans="2:16" x14ac:dyDescent="0.3">
      <c r="B119" s="54"/>
      <c r="C119" s="32"/>
      <c r="D119" s="126" t="s">
        <v>52</v>
      </c>
      <c r="E119" s="126"/>
      <c r="F119" s="126"/>
      <c r="G119" s="126"/>
      <c r="H119" s="126"/>
      <c r="I119" s="126"/>
      <c r="J119" s="126"/>
      <c r="K119" s="126"/>
      <c r="L119" s="126"/>
      <c r="M119" s="126"/>
      <c r="N119" s="126"/>
      <c r="O119" s="67"/>
      <c r="P119" s="55"/>
    </row>
    <row r="120" spans="2:16" ht="15" thickBot="1" x14ac:dyDescent="0.35">
      <c r="B120" s="54"/>
      <c r="C120" s="32"/>
      <c r="D120" s="25"/>
      <c r="E120" s="25"/>
      <c r="F120" s="32"/>
      <c r="G120" s="32"/>
      <c r="H120" s="32"/>
      <c r="I120" s="32"/>
      <c r="J120" s="32"/>
      <c r="K120" s="27"/>
      <c r="L120" s="27"/>
      <c r="M120" s="38"/>
      <c r="N120" s="27"/>
      <c r="O120" s="67"/>
      <c r="P120" s="55"/>
    </row>
    <row r="121" spans="2:16" ht="15" thickBot="1" x14ac:dyDescent="0.35">
      <c r="B121" s="54"/>
      <c r="C121" s="32"/>
      <c r="D121" s="32"/>
      <c r="E121" s="32"/>
      <c r="F121" s="32"/>
      <c r="G121" s="32"/>
      <c r="H121" s="32"/>
      <c r="I121" s="32"/>
      <c r="J121" s="32"/>
      <c r="K121" s="40"/>
      <c r="L121" s="32"/>
      <c r="M121" s="122" t="s">
        <v>31</v>
      </c>
      <c r="N121" s="123"/>
      <c r="O121" s="70">
        <f>IFERROR(O110+O112+O115,"-")</f>
        <v>0</v>
      </c>
      <c r="P121" s="55"/>
    </row>
    <row r="122" spans="2:16" x14ac:dyDescent="0.3">
      <c r="B122" s="54"/>
      <c r="C122" s="32"/>
      <c r="D122" s="32"/>
      <c r="E122" s="32"/>
      <c r="F122" s="32"/>
      <c r="G122" s="32"/>
      <c r="H122" s="32"/>
      <c r="I122" s="32"/>
      <c r="J122" s="32"/>
      <c r="K122" s="40"/>
      <c r="L122" s="32"/>
      <c r="M122" s="32"/>
      <c r="N122" s="32"/>
      <c r="O122" s="32"/>
      <c r="P122" s="55"/>
    </row>
    <row r="123" spans="2:16" x14ac:dyDescent="0.3">
      <c r="B123" s="54"/>
      <c r="C123" s="32"/>
      <c r="D123" s="32"/>
      <c r="E123" s="32"/>
      <c r="F123" s="32"/>
      <c r="G123" s="32"/>
      <c r="H123" s="32"/>
      <c r="I123" s="32"/>
      <c r="J123" s="32"/>
      <c r="K123" s="40"/>
      <c r="L123" s="32"/>
      <c r="M123" s="32"/>
      <c r="N123" s="32"/>
      <c r="O123" s="32"/>
      <c r="P123" s="55"/>
    </row>
    <row r="124" spans="2:16" x14ac:dyDescent="0.3">
      <c r="B124" s="54"/>
      <c r="C124" s="75" t="s">
        <v>42</v>
      </c>
      <c r="D124" s="83" t="s">
        <v>43</v>
      </c>
      <c r="E124" s="32"/>
      <c r="F124" s="32"/>
      <c r="G124" s="32"/>
      <c r="H124" s="32"/>
      <c r="I124" s="32"/>
      <c r="J124" s="32"/>
      <c r="K124" s="40"/>
      <c r="L124" s="32"/>
      <c r="M124" s="32"/>
      <c r="N124" s="32"/>
      <c r="O124" s="32"/>
      <c r="P124" s="55"/>
    </row>
    <row r="125" spans="2:16" x14ac:dyDescent="0.3">
      <c r="B125" s="54"/>
      <c r="C125" s="32"/>
      <c r="D125" s="134" t="s">
        <v>51</v>
      </c>
      <c r="E125" s="134"/>
      <c r="F125" s="134"/>
      <c r="G125" s="134"/>
      <c r="H125" s="134"/>
      <c r="I125" s="134"/>
      <c r="J125" s="134"/>
      <c r="K125" s="134"/>
      <c r="L125" s="134"/>
      <c r="M125" s="32"/>
      <c r="N125" s="32"/>
      <c r="O125" s="32"/>
      <c r="P125" s="55"/>
    </row>
    <row r="126" spans="2:16" x14ac:dyDescent="0.3">
      <c r="B126" s="54"/>
      <c r="C126" s="32"/>
      <c r="D126" s="84"/>
      <c r="E126" s="84"/>
      <c r="F126" s="84"/>
      <c r="G126" s="84"/>
      <c r="H126" s="84"/>
      <c r="I126" s="84"/>
      <c r="J126" s="84"/>
      <c r="K126" s="84"/>
      <c r="L126" s="84"/>
      <c r="M126" s="32"/>
      <c r="N126" s="32"/>
      <c r="O126" s="32"/>
      <c r="P126" s="55"/>
    </row>
    <row r="127" spans="2:16" x14ac:dyDescent="0.3">
      <c r="B127" s="54"/>
      <c r="C127" s="75" t="s">
        <v>38</v>
      </c>
      <c r="D127" s="32"/>
      <c r="E127" s="32"/>
      <c r="F127" s="134" t="s">
        <v>39</v>
      </c>
      <c r="G127" s="134"/>
      <c r="H127" s="134"/>
      <c r="I127" s="32"/>
      <c r="J127" s="32"/>
      <c r="K127" s="40"/>
      <c r="L127" s="32"/>
      <c r="M127" s="32"/>
      <c r="N127" s="32"/>
      <c r="O127" s="32"/>
      <c r="P127" s="55"/>
    </row>
    <row r="128" spans="2:16" ht="15" thickBot="1" x14ac:dyDescent="0.35">
      <c r="B128" s="58"/>
      <c r="C128" s="59"/>
      <c r="D128" s="59"/>
      <c r="E128" s="59"/>
      <c r="F128" s="59"/>
      <c r="G128" s="59"/>
      <c r="H128" s="59"/>
      <c r="I128" s="59"/>
      <c r="J128" s="59"/>
      <c r="K128" s="60"/>
      <c r="L128" s="59"/>
      <c r="M128" s="59"/>
      <c r="N128" s="59"/>
      <c r="O128" s="59"/>
      <c r="P128" s="61"/>
    </row>
    <row r="129" ht="15" thickTop="1" x14ac:dyDescent="0.3"/>
  </sheetData>
  <sheetProtection algorithmName="SHA-512" hashValue="Mn2k8qCy1Q9N8OXUuJ/DeCbe0nWMcNMom+Cy9+edFOVmOam+krqADzIOHin916LHqcDatBSk5WM8fbOWGByCNw==" saltValue="k1tnLwAi/65hPaiNLuR5qQ==" spinCount="100000" sheet="1" objects="1" scenarios="1"/>
  <mergeCells count="79">
    <mergeCell ref="C31:M31"/>
    <mergeCell ref="D3:O3"/>
    <mergeCell ref="D4:O4"/>
    <mergeCell ref="D5:O5"/>
    <mergeCell ref="C33:K33"/>
    <mergeCell ref="C32:K32"/>
    <mergeCell ref="H25:I25"/>
    <mergeCell ref="L25:N25"/>
    <mergeCell ref="D71:E71"/>
    <mergeCell ref="D72:E72"/>
    <mergeCell ref="D73:E73"/>
    <mergeCell ref="F77:G77"/>
    <mergeCell ref="D84:E84"/>
    <mergeCell ref="F78:G78"/>
    <mergeCell ref="D75:E75"/>
    <mergeCell ref="D76:E76"/>
    <mergeCell ref="F71:G71"/>
    <mergeCell ref="F72:G72"/>
    <mergeCell ref="F73:G73"/>
    <mergeCell ref="F74:G74"/>
    <mergeCell ref="F75:G75"/>
    <mergeCell ref="F76:G76"/>
    <mergeCell ref="F83:G83"/>
    <mergeCell ref="D74:E74"/>
    <mergeCell ref="C34:O34"/>
    <mergeCell ref="C36:M36"/>
    <mergeCell ref="D39:E39"/>
    <mergeCell ref="D70:E70"/>
    <mergeCell ref="D69:E69"/>
    <mergeCell ref="F69:G69"/>
    <mergeCell ref="C38:D38"/>
    <mergeCell ref="F39:G39"/>
    <mergeCell ref="F70:G70"/>
    <mergeCell ref="F127:H127"/>
    <mergeCell ref="F79:G79"/>
    <mergeCell ref="F80:G80"/>
    <mergeCell ref="F81:G81"/>
    <mergeCell ref="C99:O99"/>
    <mergeCell ref="D87:E87"/>
    <mergeCell ref="L112:N112"/>
    <mergeCell ref="H111:I111"/>
    <mergeCell ref="H114:I114"/>
    <mergeCell ref="H115:I115"/>
    <mergeCell ref="D100:L100"/>
    <mergeCell ref="D105:L105"/>
    <mergeCell ref="D114:E114"/>
    <mergeCell ref="D115:E115"/>
    <mergeCell ref="F82:G82"/>
    <mergeCell ref="H110:I110"/>
    <mergeCell ref="D125:L125"/>
    <mergeCell ref="D77:E77"/>
    <mergeCell ref="D78:E78"/>
    <mergeCell ref="D79:E79"/>
    <mergeCell ref="D80:E80"/>
    <mergeCell ref="D81:E81"/>
    <mergeCell ref="C109:D109"/>
    <mergeCell ref="D94:G94"/>
    <mergeCell ref="D103:G103"/>
    <mergeCell ref="F85:G85"/>
    <mergeCell ref="F87:G87"/>
    <mergeCell ref="F86:G86"/>
    <mergeCell ref="D104:G104"/>
    <mergeCell ref="D90:E90"/>
    <mergeCell ref="D82:E82"/>
    <mergeCell ref="D83:E83"/>
    <mergeCell ref="F84:G84"/>
    <mergeCell ref="M121:N121"/>
    <mergeCell ref="F114:G114"/>
    <mergeCell ref="F115:G115"/>
    <mergeCell ref="D119:N119"/>
    <mergeCell ref="D85:E85"/>
    <mergeCell ref="D86:E86"/>
    <mergeCell ref="D88:E88"/>
    <mergeCell ref="D89:E89"/>
    <mergeCell ref="D91:E91"/>
    <mergeCell ref="C110:D110"/>
    <mergeCell ref="C101:O101"/>
    <mergeCell ref="H109:I109"/>
    <mergeCell ref="D93:E93"/>
  </mergeCells>
  <conditionalFormatting sqref="D40:D68">
    <cfRule type="cellIs" dxfId="16" priority="9" operator="greaterThan">
      <formula>$N40</formula>
    </cfRule>
  </conditionalFormatting>
  <conditionalFormatting sqref="D70:E92 D93">
    <cfRule type="cellIs" dxfId="15" priority="11" operator="greaterThan">
      <formula>$N70</formula>
    </cfRule>
  </conditionalFormatting>
  <conditionalFormatting sqref="H27">
    <cfRule type="expression" dxfId="14" priority="2">
      <formula>$F$27=1961</formula>
    </cfRule>
    <cfRule type="expression" dxfId="13" priority="7">
      <formula>$F$27=1965</formula>
    </cfRule>
  </conditionalFormatting>
  <conditionalFormatting sqref="H40:H68 H70:H93">
    <cfRule type="expression" dxfId="12" priority="20">
      <formula>H40=0</formula>
    </cfRule>
    <cfRule type="expression" dxfId="11" priority="23" stopIfTrue="1">
      <formula>H40=4</formula>
    </cfRule>
    <cfRule type="expression" dxfId="10" priority="24" stopIfTrue="1">
      <formula>H40&gt;4</formula>
    </cfRule>
    <cfRule type="expression" dxfId="9" priority="25">
      <formula>H40&lt;4</formula>
    </cfRule>
  </conditionalFormatting>
  <conditionalFormatting sqref="H104">
    <cfRule type="expression" dxfId="8" priority="22">
      <formula>H104=0</formula>
    </cfRule>
  </conditionalFormatting>
  <conditionalFormatting sqref="I27">
    <cfRule type="expression" dxfId="7" priority="1">
      <formula>$F$27=1965</formula>
    </cfRule>
    <cfRule type="expression" dxfId="6" priority="6">
      <formula>$F$27=1961</formula>
    </cfRule>
  </conditionalFormatting>
  <conditionalFormatting sqref="K27">
    <cfRule type="expression" dxfId="5" priority="16">
      <formula>K27=FALSE</formula>
    </cfRule>
    <cfRule type="cellIs" dxfId="4" priority="32" operator="greaterThanOrEqual">
      <formula>166</formula>
    </cfRule>
  </conditionalFormatting>
  <conditionalFormatting sqref="K40:K93">
    <cfRule type="expression" dxfId="3" priority="17" stopIfTrue="1">
      <formula>D40=0</formula>
    </cfRule>
    <cfRule type="expression" dxfId="2" priority="18">
      <formula>K40&lt;26</formula>
    </cfRule>
  </conditionalFormatting>
  <conditionalFormatting sqref="L25:N25">
    <cfRule type="expression" dxfId="1" priority="5">
      <formula>J25=""</formula>
    </cfRule>
  </conditionalFormatting>
  <conditionalFormatting sqref="O25">
    <cfRule type="expression" dxfId="0" priority="3">
      <formula>J25=""</formula>
    </cfRule>
  </conditionalFormatting>
  <dataValidations count="7">
    <dataValidation type="whole" allowBlank="1" showInputMessage="1" showErrorMessage="1" error="Tapez votre année de naissance (de 1955 à 1978)" prompt="Insérer votre année de naissance (de 1955 à 1978)" sqref="G27" xr:uid="{B839CB4B-D194-4C17-BE65-715E78815B16}">
      <formula1>1955</formula1>
      <formula2>1978</formula2>
    </dataValidation>
    <dataValidation type="decimal" operator="greaterThanOrEqual" allowBlank="1" showInputMessage="1" showErrorMessage="1" sqref="D40:D68 D70:D93 E70:E85 E87" xr:uid="{54599B9E-3282-4F64-8510-A3EBDD55DA2E}">
      <formula1>0</formula1>
    </dataValidation>
    <dataValidation type="whole" allowBlank="1" showInputMessage="1" showErrorMessage="1" error="Tapez votre année de naissance (de 1955 à 1978)" prompt="Indiquez votre année de naissance (de 1955 à 1978)" sqref="F27" xr:uid="{064763EA-3DC9-4427-BCC6-4961A5E2A8B6}">
      <formula1>1955</formula1>
      <formula2>1978</formula2>
    </dataValidation>
    <dataValidation type="whole" allowBlank="1" showInputMessage="1" showErrorMessage="1" prompt="Indiquer votre mois de naissance : 1 pour janvier, 2 pour février, 3 pour mars, etc ..." sqref="I27" xr:uid="{2714FA84-EDCC-494D-AD93-24594D7F8BA8}">
      <formula1>1</formula1>
      <formula2>12</formula2>
    </dataValidation>
    <dataValidation allowBlank="1" showInputMessage="1" showErrorMessage="1" prompt="Cocher cette case si vous êtes un homme._x000a_Laisser vierge la case des femmes" sqref="F25" xr:uid="{1E26AFDE-E3DB-4E4D-A9F2-51DA2A73A1FA}"/>
    <dataValidation allowBlank="1" showInputMessage="1" showErrorMessage="1" prompt="Cocher cette case si vous êtes une femme._x000a_Laisser vierge la case des hommes" sqref="J25" xr:uid="{A49B77C4-6F1F-485D-AD36-F7634F702EB7}"/>
    <dataValidation allowBlank="1" showInputMessage="1" showErrorMessage="1" prompt="Case à remplir UNIQUEMENT si vous êtes une femme et que vous prenez votre retraite en SEPTEMBRE 2026 OU APRES" sqref="O25" xr:uid="{60126557-B752-408D-892C-B8D5C969C65F}"/>
  </dataValidations>
  <hyperlinks>
    <hyperlink ref="D105" r:id="rId1" display="Pour plus de précisions, consultez notre site internet : http://retraitescgtpsa.free.fr/D_Droits_Retraite_La_calculer" xr:uid="{5F50DE89-7C80-4B9B-B1F8-477226C228E3}"/>
    <hyperlink ref="D119" r:id="rId2" display="Pour plus de précisions sur ces majorations, consultez notre site internet :http://retraitescgtpsa.free.fr/D_Droits_Retraite_Majorations_ARRCO.html" xr:uid="{69E82D2D-463A-4823-91AF-32E3C6292E21}"/>
    <hyperlink ref="D5:O5" r:id="rId3" display="(Si vous ne les avez pas, consultez notre page http://retraitescgtpsa.free.fr" xr:uid="{E5A0D29E-A875-481F-82A0-7B73346520F7}"/>
    <hyperlink ref="D100" r:id="rId4" display="Pour plus de précisions consulter notre site internet : http://retraitescgtpsa.free.fr/D_Droits_Retraite_Age_et_trimestre.html" xr:uid="{547E3B9A-B51A-487E-A67A-E45C408AE3CB}"/>
    <hyperlink ref="F127" r:id="rId5" xr:uid="{E39FC885-D088-4EC8-90EC-B54F17A3961A}"/>
    <hyperlink ref="D125" r:id="rId6" display="Pour plus de précisions, consultez notre site internet : http://retraitescgtpsa.free.fr/D_Droits_Retraite_La_calculer" xr:uid="{4F33040A-346F-414C-8AE9-2216EE450840}"/>
    <hyperlink ref="D125:L125" r:id="rId7" display="Pour plus de précisions, consultez notre site internet : https://retraitescgtpsa.fr/D_Droits_Retraite_La_calculer.html" xr:uid="{DD114603-8969-477C-BF93-22FCB8248ACA}"/>
    <hyperlink ref="D119:N119" r:id="rId8" display="Pour plus de précisions sur ces majorations, consultez notre site internet :https://retraitescgtpsa.fr/D_Droits_Retraite_Majorations_ARRCO.html" xr:uid="{ABFB3BA4-4154-4458-A863-34498C438DDE}"/>
    <hyperlink ref="D100:L100" r:id="rId9" display="Pour plus de précisions consulter notre site internet : https://retraitescgtpsa.fr/D_Droits_Retraite_Age_et_trimestre.html" xr:uid="{D71B52E7-21D2-43C3-9943-37A03498F570}"/>
    <hyperlink ref="D105:L105" r:id="rId10" display="Pour plus de précisions, consultez notre site internet : https://retraitescgt.fr/D_Droits_Retraite_La_calculer.html" xr:uid="{76D0A95A-D505-4DD0-8A9A-7509C99D0BA8}"/>
    <hyperlink ref="F127:H127" r:id="rId11" display="N'hésitez pas à nous contacter !" xr:uid="{C1A35C58-5DD4-4498-A6BB-3C523D3D60D2}"/>
    <hyperlink ref="D117" r:id="rId12" xr:uid="{79CD6337-1B36-441A-A98C-62C235F7C32A}"/>
  </hyperlinks>
  <pageMargins left="0.7" right="0.7" top="0.75" bottom="0.75" header="0.3" footer="0.3"/>
  <pageSetup paperSize="9" orientation="portrait" r:id="rId13"/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LEMERLE</dc:creator>
  <cp:lastModifiedBy>BRUNO LEMERLE</cp:lastModifiedBy>
  <dcterms:created xsi:type="dcterms:W3CDTF">2018-06-29T07:16:42Z</dcterms:created>
  <dcterms:modified xsi:type="dcterms:W3CDTF">2026-01-12T09:16:24Z</dcterms:modified>
</cp:coreProperties>
</file>